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01_SPORTÁGAK\Sí\2019-2020\"/>
    </mc:Choice>
  </mc:AlternateContent>
  <xr:revisionPtr revIDLastSave="0" documentId="8_{E8B886E9-4318-4F54-9EB8-D5430D224A53}" xr6:coauthVersionLast="44" xr6:coauthVersionMax="44" xr10:uidLastSave="{00000000-0000-0000-0000-000000000000}"/>
  <bookViews>
    <workbookView xWindow="28680" yWindow="-120" windowWidth="29040" windowHeight="15990" activeTab="9" xr2:uid="{00000000-000D-0000-FFFF-FFFF00000000}"/>
  </bookViews>
  <sheets>
    <sheet name="Kategóriák" sheetId="22" r:id="rId1"/>
    <sheet name="Versenyprogram" sheetId="23" state="hidden" r:id="rId2"/>
    <sheet name="Nevezési lista" sheetId="24" r:id="rId3"/>
    <sheet name="Rajtlista" sheetId="25" r:id="rId4"/>
    <sheet name="reader" sheetId="21" state="hidden" r:id="rId5"/>
    <sheet name="Idő" sheetId="26" state="hidden" r:id="rId6"/>
    <sheet name="Lövészet beíró" sheetId="27" state="hidden" r:id="rId7"/>
    <sheet name="Beíró" sheetId="28" state="hidden" r:id="rId8"/>
    <sheet name="Eredmények rsz szerint" sheetId="29" r:id="rId9"/>
    <sheet name="Eredménylista" sheetId="30" r:id="rId10"/>
    <sheet name="Eredménylista (OB)" sheetId="31" state="hidden" r:id="rId11"/>
    <sheet name="Eredmények rsz szerint (üres)" sheetId="17" state="hidden" r:id="rId12"/>
  </sheets>
  <definedNames>
    <definedName name="_xlnm._FilterDatabase" localSheetId="7" hidden="1">Beíró!$B$3:$T$342</definedName>
    <definedName name="_xlnm._FilterDatabase" localSheetId="8" hidden="1">'Eredmények rsz szerint'!$B$4:$T$349</definedName>
    <definedName name="_xlnm._FilterDatabase" localSheetId="11" hidden="1">'Eredmények rsz szerint (üres)'!$B$4:$R$344</definedName>
    <definedName name="_xlnm._FilterDatabase" localSheetId="9" hidden="1">Eredménylista!$C$4:$Q$350</definedName>
    <definedName name="_xlnm._FilterDatabase" localSheetId="10" hidden="1">'Eredménylista (OB)'!$C$4:$Q$344</definedName>
    <definedName name="_xlnm._FilterDatabase" localSheetId="0" hidden="1">Kategóriák!$B$6:$N$40</definedName>
    <definedName name="_xlnm._FilterDatabase" localSheetId="6" hidden="1">'Lövészet beíró'!$B$4:$K$343</definedName>
    <definedName name="_xlnm._FilterDatabase" localSheetId="2" hidden="1">'Nevezési lista'!$C$4:$K$113</definedName>
    <definedName name="_xlnm._FilterDatabase" localSheetId="3" hidden="1">Rajtlista!$B$4:$I$350</definedName>
    <definedName name="_xlnm.Print_Titles" localSheetId="7">Beíró!$1:$3</definedName>
    <definedName name="_xlnm.Print_Titles" localSheetId="8">'Eredmények rsz szerint'!$1:$4</definedName>
    <definedName name="_xlnm.Print_Titles" localSheetId="11">'Eredmények rsz szerint (üres)'!$1:$4</definedName>
    <definedName name="_xlnm.Print_Titles" localSheetId="9">Eredménylista!$1:$4</definedName>
    <definedName name="_xlnm.Print_Titles" localSheetId="10">'Eredménylista (OB)'!$1:$4</definedName>
    <definedName name="_xlnm.Print_Titles" localSheetId="5">Idő!$1:$1</definedName>
    <definedName name="_xlnm.Print_Titles" localSheetId="0">Kategóriák!$1:$1</definedName>
    <definedName name="_xlnm.Print_Titles" localSheetId="6">'Lövészet beíró'!$1:$4</definedName>
    <definedName name="_xlnm.Print_Titles" localSheetId="2">'Nevezési lista'!$1:$4</definedName>
    <definedName name="_xlnm.Print_Titles" localSheetId="3">Rajtlista!$1:$4</definedName>
    <definedName name="_xlnm.Print_Titles" localSheetId="1">Versenyprogram!$1:$3</definedName>
    <definedName name="_xlnm.Print_Area" localSheetId="7">Beíró!$B$1:$T$139</definedName>
    <definedName name="_xlnm.Print_Area" localSheetId="8">'Eredmények rsz szerint'!$B$1:$U$214</definedName>
    <definedName name="_xlnm.Print_Area" localSheetId="11">'Eredmények rsz szerint (üres)'!$B$1:$P$344</definedName>
    <definedName name="_xlnm.Print_Area" localSheetId="9">Eredménylista!$C$3:$Q$214</definedName>
    <definedName name="_xlnm.Print_Area" localSheetId="10">'Eredménylista (OB)'!$C$1:$Q$140</definedName>
    <definedName name="_xlnm.Print_Area" localSheetId="0">Kategóriák!$B$1:$N$35</definedName>
    <definedName name="_xlnm.Print_Area" localSheetId="6">'Lövészet beíró'!$B$1:$K$344</definedName>
    <definedName name="_xlnm.Print_Area" localSheetId="2">'Nevezési lista'!$B$1:$K$113</definedName>
    <definedName name="_xlnm.Print_Area" localSheetId="3">Rajtlista!$B$1:$I$214</definedName>
    <definedName name="_xlnm.Print_Area" localSheetId="1">Versenyprogram!$A$1:$M$31</definedName>
  </definedNames>
  <calcPr calcId="191029"/>
  <pivotCaches>
    <pivotCache cacheId="0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8" i="30" l="1"/>
  <c r="G109" i="30"/>
  <c r="G110" i="30"/>
  <c r="G111" i="30"/>
  <c r="V21" i="29"/>
  <c r="V22" i="29"/>
  <c r="V38" i="29"/>
  <c r="V39" i="29"/>
  <c r="V55" i="29"/>
  <c r="V56" i="29"/>
  <c r="V75" i="29"/>
  <c r="V76" i="29"/>
  <c r="V92" i="29"/>
  <c r="V93" i="29"/>
  <c r="V112" i="29"/>
  <c r="V113" i="29"/>
  <c r="V129" i="29"/>
  <c r="V130" i="29"/>
  <c r="V146" i="29"/>
  <c r="V147" i="29"/>
  <c r="V163" i="29"/>
  <c r="V164" i="29"/>
  <c r="V180" i="29"/>
  <c r="V181" i="29"/>
  <c r="V197" i="29"/>
  <c r="V198" i="29"/>
  <c r="V214" i="29"/>
  <c r="V215" i="29"/>
  <c r="V231" i="29"/>
  <c r="V232" i="29"/>
  <c r="V248" i="29"/>
  <c r="V249" i="29"/>
  <c r="V265" i="29"/>
  <c r="V266" i="29"/>
  <c r="V282" i="29"/>
  <c r="V283" i="29"/>
  <c r="V299" i="29"/>
  <c r="V300" i="29"/>
  <c r="V316" i="29"/>
  <c r="V317" i="29"/>
  <c r="V333" i="29"/>
  <c r="V334" i="29"/>
  <c r="B110" i="29"/>
  <c r="M110" i="29" s="1"/>
  <c r="V110" i="29" s="1"/>
  <c r="B111" i="29"/>
  <c r="M111" i="29" s="1"/>
  <c r="V111" i="29" s="1"/>
  <c r="I111" i="29"/>
  <c r="J111" i="29"/>
  <c r="K111" i="29"/>
  <c r="L111" i="29"/>
  <c r="B108" i="29"/>
  <c r="V108" i="29" s="1"/>
  <c r="I108" i="29"/>
  <c r="J108" i="29"/>
  <c r="K108" i="29"/>
  <c r="L108" i="29"/>
  <c r="B109" i="29"/>
  <c r="S109" i="29" s="1"/>
  <c r="I109" i="29"/>
  <c r="J109" i="29"/>
  <c r="K109" i="29"/>
  <c r="L109" i="29"/>
  <c r="V109" i="29"/>
  <c r="B107" i="29"/>
  <c r="S107" i="29" s="1"/>
  <c r="I107" i="29"/>
  <c r="J107" i="29"/>
  <c r="K107" i="29"/>
  <c r="L107" i="29"/>
  <c r="G71" i="30"/>
  <c r="G72" i="30"/>
  <c r="G73" i="30"/>
  <c r="G74" i="30"/>
  <c r="B71" i="29"/>
  <c r="S71" i="29" s="1"/>
  <c r="I71" i="29"/>
  <c r="J71" i="29"/>
  <c r="K71" i="29"/>
  <c r="L71" i="29"/>
  <c r="B72" i="29"/>
  <c r="I72" i="29"/>
  <c r="J72" i="29"/>
  <c r="K72" i="29"/>
  <c r="L72" i="29"/>
  <c r="B73" i="29"/>
  <c r="S73" i="29" s="1"/>
  <c r="B74" i="29"/>
  <c r="S74" i="29" s="1"/>
  <c r="I74" i="29"/>
  <c r="J74" i="29"/>
  <c r="K74" i="29"/>
  <c r="L74" i="29"/>
  <c r="O232" i="29"/>
  <c r="O231" i="29"/>
  <c r="C107" i="25"/>
  <c r="C107" i="29" s="1"/>
  <c r="E107" i="25"/>
  <c r="E107" i="29" s="1"/>
  <c r="F107" i="25"/>
  <c r="F107" i="29" s="1"/>
  <c r="Q107" i="29" s="1"/>
  <c r="R107" i="29" s="1"/>
  <c r="G107" i="25"/>
  <c r="G107" i="29" s="1"/>
  <c r="J107" i="25"/>
  <c r="C108" i="25"/>
  <c r="C108" i="29" s="1"/>
  <c r="E108" i="25"/>
  <c r="E108" i="29" s="1"/>
  <c r="F108" i="25"/>
  <c r="F108" i="29" s="1"/>
  <c r="Q108" i="29" s="1"/>
  <c r="R108" i="29" s="1"/>
  <c r="G108" i="25"/>
  <c r="G108" i="29" s="1"/>
  <c r="J108" i="25"/>
  <c r="C109" i="25"/>
  <c r="C109" i="29" s="1"/>
  <c r="E109" i="25"/>
  <c r="E109" i="29" s="1"/>
  <c r="F109" i="25"/>
  <c r="F109" i="29" s="1"/>
  <c r="Q109" i="29" s="1"/>
  <c r="R109" i="29" s="1"/>
  <c r="G109" i="25"/>
  <c r="G109" i="29" s="1"/>
  <c r="J109" i="25"/>
  <c r="C110" i="25"/>
  <c r="C110" i="29" s="1"/>
  <c r="E110" i="25"/>
  <c r="E110" i="29" s="1"/>
  <c r="F110" i="25"/>
  <c r="F110" i="29" s="1"/>
  <c r="Q110" i="29" s="1"/>
  <c r="R110" i="29" s="1"/>
  <c r="G110" i="25"/>
  <c r="G110" i="29" s="1"/>
  <c r="J110" i="25"/>
  <c r="C71" i="25"/>
  <c r="C71" i="29" s="1"/>
  <c r="E71" i="25"/>
  <c r="E71" i="29" s="1"/>
  <c r="F71" i="25"/>
  <c r="F71" i="29" s="1"/>
  <c r="Q71" i="29" s="1"/>
  <c r="R71" i="29" s="1"/>
  <c r="G71" i="25"/>
  <c r="G71" i="29" s="1"/>
  <c r="J71" i="25"/>
  <c r="C72" i="25"/>
  <c r="C72" i="29" s="1"/>
  <c r="E72" i="25"/>
  <c r="E72" i="29" s="1"/>
  <c r="F72" i="25"/>
  <c r="F72" i="29" s="1"/>
  <c r="Q72" i="29" s="1"/>
  <c r="R72" i="29" s="1"/>
  <c r="G72" i="25"/>
  <c r="G72" i="29" s="1"/>
  <c r="J72" i="25"/>
  <c r="C73" i="25"/>
  <c r="C73" i="29" s="1"/>
  <c r="E73" i="25"/>
  <c r="E73" i="29" s="1"/>
  <c r="F73" i="25"/>
  <c r="F73" i="29" s="1"/>
  <c r="Q73" i="29" s="1"/>
  <c r="R73" i="29" s="1"/>
  <c r="G73" i="25"/>
  <c r="G73" i="29" s="1"/>
  <c r="J73" i="25"/>
  <c r="E17" i="22"/>
  <c r="E16" i="22"/>
  <c r="E15" i="22"/>
  <c r="E14" i="22"/>
  <c r="B147" i="25" s="1"/>
  <c r="E6" i="22"/>
  <c r="B5" i="25" s="1"/>
  <c r="E100" i="24"/>
  <c r="L100" i="24"/>
  <c r="E101" i="24"/>
  <c r="L101" i="24"/>
  <c r="E102" i="24"/>
  <c r="L102" i="24"/>
  <c r="E103" i="24"/>
  <c r="L103" i="24"/>
  <c r="E104" i="24"/>
  <c r="L104" i="24"/>
  <c r="E105" i="24"/>
  <c r="L105" i="24"/>
  <c r="E106" i="24"/>
  <c r="L106" i="24"/>
  <c r="E107" i="24"/>
  <c r="L107" i="24"/>
  <c r="E108" i="24"/>
  <c r="L108" i="24"/>
  <c r="E109" i="24"/>
  <c r="L109" i="24"/>
  <c r="E110" i="24"/>
  <c r="L110" i="24"/>
  <c r="E111" i="24"/>
  <c r="L111" i="24"/>
  <c r="E112" i="24"/>
  <c r="L112" i="24"/>
  <c r="S110" i="29" l="1"/>
  <c r="S111" i="29"/>
  <c r="O111" i="29"/>
  <c r="P111" i="29" s="1"/>
  <c r="V107" i="29"/>
  <c r="O110" i="29"/>
  <c r="P110" i="29" s="1"/>
  <c r="S108" i="29"/>
  <c r="M73" i="29"/>
  <c r="V73" i="29" s="1"/>
  <c r="S72" i="29"/>
  <c r="M74" i="29"/>
  <c r="V74" i="29" s="1"/>
  <c r="F38" i="26"/>
  <c r="O73" i="29" l="1"/>
  <c r="O74" i="29"/>
  <c r="P74" i="29" s="1"/>
  <c r="E29" i="23"/>
  <c r="P73" i="29" l="1"/>
  <c r="P64" i="29"/>
  <c r="B4" i="26"/>
  <c r="B5" i="26"/>
  <c r="B6" i="26"/>
  <c r="B7" i="26"/>
  <c r="B8" i="26"/>
  <c r="B10" i="26"/>
  <c r="B11" i="26"/>
  <c r="B12" i="26"/>
  <c r="B13" i="26"/>
  <c r="B14" i="26"/>
  <c r="B15" i="26"/>
  <c r="B16" i="26"/>
  <c r="B17" i="26"/>
  <c r="B18" i="26"/>
  <c r="B19" i="26"/>
  <c r="B20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B39" i="26"/>
  <c r="B40" i="26"/>
  <c r="B41" i="26"/>
  <c r="B42" i="26"/>
  <c r="B43" i="26"/>
  <c r="B44" i="26"/>
  <c r="B45" i="26"/>
  <c r="B46" i="26"/>
  <c r="B47" i="26"/>
  <c r="B48" i="26"/>
  <c r="B49" i="26"/>
  <c r="B50" i="26"/>
  <c r="B51" i="26"/>
  <c r="B52" i="26"/>
  <c r="B53" i="26"/>
  <c r="B54" i="26"/>
  <c r="B55" i="26"/>
  <c r="B56" i="26"/>
  <c r="B57" i="26"/>
  <c r="B58" i="26"/>
  <c r="B59" i="26"/>
  <c r="B60" i="26"/>
  <c r="B61" i="26"/>
  <c r="B62" i="26"/>
  <c r="B63" i="26"/>
  <c r="B64" i="26"/>
  <c r="B65" i="26"/>
  <c r="B66" i="26"/>
  <c r="B67" i="26"/>
  <c r="B68" i="26"/>
  <c r="B69" i="26"/>
  <c r="B3" i="26"/>
  <c r="B2" i="26" l="1"/>
  <c r="F2" i="26" s="1"/>
  <c r="H2" i="26" s="1"/>
  <c r="F3" i="26"/>
  <c r="G3" i="26" s="1"/>
  <c r="F4" i="26"/>
  <c r="G4" i="26" s="1"/>
  <c r="F5" i="26"/>
  <c r="G5" i="26" s="1"/>
  <c r="F9" i="26"/>
  <c r="G9" i="26" s="1"/>
  <c r="F8" i="26"/>
  <c r="G8" i="26" s="1"/>
  <c r="F10" i="26"/>
  <c r="G10" i="26" s="1"/>
  <c r="F11" i="26"/>
  <c r="G11" i="26" s="1"/>
  <c r="F12" i="26"/>
  <c r="G12" i="26" s="1"/>
  <c r="F13" i="26"/>
  <c r="G13" i="26" s="1"/>
  <c r="F14" i="26"/>
  <c r="G14" i="26" s="1"/>
  <c r="F15" i="26"/>
  <c r="G15" i="26" s="1"/>
  <c r="F16" i="26"/>
  <c r="G16" i="26" s="1"/>
  <c r="F17" i="26"/>
  <c r="G17" i="26" s="1"/>
  <c r="F18" i="26"/>
  <c r="G18" i="26" s="1"/>
  <c r="F19" i="26"/>
  <c r="G19" i="26" s="1"/>
  <c r="F20" i="26"/>
  <c r="G20" i="26" s="1"/>
  <c r="F21" i="26"/>
  <c r="G21" i="26" s="1"/>
  <c r="F22" i="26"/>
  <c r="G22" i="26" s="1"/>
  <c r="F23" i="26"/>
  <c r="G23" i="26" s="1"/>
  <c r="F24" i="26"/>
  <c r="G24" i="26" s="1"/>
  <c r="F25" i="26"/>
  <c r="G25" i="26" s="1"/>
  <c r="F26" i="26"/>
  <c r="G26" i="26" s="1"/>
  <c r="F27" i="26"/>
  <c r="G27" i="26" s="1"/>
  <c r="F28" i="26"/>
  <c r="G28" i="26" s="1"/>
  <c r="F29" i="26"/>
  <c r="G29" i="26" s="1"/>
  <c r="F30" i="26"/>
  <c r="G30" i="26" s="1"/>
  <c r="F31" i="26"/>
  <c r="G31" i="26" s="1"/>
  <c r="F32" i="26"/>
  <c r="G32" i="26" s="1"/>
  <c r="F33" i="26"/>
  <c r="G33" i="26" s="1"/>
  <c r="F34" i="26"/>
  <c r="G34" i="26" s="1"/>
  <c r="F35" i="26"/>
  <c r="G35" i="26" s="1"/>
  <c r="F36" i="26"/>
  <c r="G36" i="26" s="1"/>
  <c r="F37" i="26"/>
  <c r="G37" i="26" s="1"/>
  <c r="G38" i="26"/>
  <c r="F39" i="26"/>
  <c r="G39" i="26" s="1"/>
  <c r="F40" i="26"/>
  <c r="G40" i="26" s="1"/>
  <c r="F41" i="26"/>
  <c r="G41" i="26" s="1"/>
  <c r="F42" i="26"/>
  <c r="G42" i="26" s="1"/>
  <c r="F43" i="26"/>
  <c r="G43" i="26" s="1"/>
  <c r="F44" i="26"/>
  <c r="G44" i="26" s="1"/>
  <c r="F45" i="26"/>
  <c r="G45" i="26" s="1"/>
  <c r="F46" i="26"/>
  <c r="G46" i="26" s="1"/>
  <c r="F47" i="26"/>
  <c r="G47" i="26" s="1"/>
  <c r="F48" i="26"/>
  <c r="G48" i="26" s="1"/>
  <c r="F49" i="26"/>
  <c r="G49" i="26" s="1"/>
  <c r="F50" i="26"/>
  <c r="G50" i="26" s="1"/>
  <c r="F51" i="26"/>
  <c r="G51" i="26" s="1"/>
  <c r="F52" i="26"/>
  <c r="G52" i="26" s="1"/>
  <c r="F53" i="26"/>
  <c r="G53" i="26" s="1"/>
  <c r="F54" i="26"/>
  <c r="G54" i="26" s="1"/>
  <c r="F55" i="26"/>
  <c r="G55" i="26" s="1"/>
  <c r="F56" i="26"/>
  <c r="G56" i="26" s="1"/>
  <c r="F57" i="26"/>
  <c r="G57" i="26" s="1"/>
  <c r="F58" i="26"/>
  <c r="G58" i="26" s="1"/>
  <c r="F59" i="26"/>
  <c r="G59" i="26" s="1"/>
  <c r="F60" i="26"/>
  <c r="G60" i="26" s="1"/>
  <c r="F61" i="26"/>
  <c r="G61" i="26" s="1"/>
  <c r="F62" i="26"/>
  <c r="G62" i="26" s="1"/>
  <c r="F63" i="26"/>
  <c r="G63" i="26" s="1"/>
  <c r="F64" i="26"/>
  <c r="G64" i="26" s="1"/>
  <c r="F65" i="26"/>
  <c r="G65" i="26" s="1"/>
  <c r="F66" i="26"/>
  <c r="G66" i="26" s="1"/>
  <c r="F67" i="26"/>
  <c r="G67" i="26" s="1"/>
  <c r="F68" i="26"/>
  <c r="G68" i="26" s="1"/>
  <c r="F69" i="26"/>
  <c r="G69" i="26" s="1"/>
  <c r="F6" i="26"/>
  <c r="G6" i="26" s="1"/>
  <c r="F7" i="26"/>
  <c r="G7" i="26" s="1"/>
  <c r="G343" i="31"/>
  <c r="G342" i="31"/>
  <c r="G341" i="31"/>
  <c r="G340" i="31"/>
  <c r="G339" i="31"/>
  <c r="G338" i="31"/>
  <c r="G337" i="31"/>
  <c r="G336" i="31"/>
  <c r="G335" i="31"/>
  <c r="G334" i="31"/>
  <c r="G333" i="31"/>
  <c r="G332" i="31"/>
  <c r="G331" i="31"/>
  <c r="G330" i="31"/>
  <c r="G329" i="31"/>
  <c r="G326" i="31"/>
  <c r="G325" i="31"/>
  <c r="G324" i="31"/>
  <c r="G323" i="31"/>
  <c r="G322" i="31"/>
  <c r="G321" i="31"/>
  <c r="G320" i="31"/>
  <c r="G319" i="31"/>
  <c r="G318" i="31"/>
  <c r="G317" i="31"/>
  <c r="G316" i="31"/>
  <c r="G315" i="31"/>
  <c r="G314" i="31"/>
  <c r="G313" i="31"/>
  <c r="G312" i="31"/>
  <c r="G309" i="31"/>
  <c r="G308" i="31"/>
  <c r="G307" i="31"/>
  <c r="G306" i="31"/>
  <c r="G305" i="31"/>
  <c r="G304" i="31"/>
  <c r="G303" i="31"/>
  <c r="G302" i="31"/>
  <c r="G301" i="31"/>
  <c r="G300" i="31"/>
  <c r="G299" i="31"/>
  <c r="G298" i="31"/>
  <c r="G297" i="31"/>
  <c r="G296" i="31"/>
  <c r="G295" i="31"/>
  <c r="G292" i="31"/>
  <c r="G291" i="31"/>
  <c r="G290" i="31"/>
  <c r="G289" i="31"/>
  <c r="G288" i="31"/>
  <c r="G287" i="31"/>
  <c r="G286" i="31"/>
  <c r="G285" i="31"/>
  <c r="G284" i="31"/>
  <c r="G283" i="31"/>
  <c r="G282" i="31"/>
  <c r="G281" i="31"/>
  <c r="G280" i="31"/>
  <c r="G279" i="31"/>
  <c r="G278" i="31"/>
  <c r="G275" i="31"/>
  <c r="G274" i="31"/>
  <c r="G273" i="31"/>
  <c r="G272" i="31"/>
  <c r="G271" i="31"/>
  <c r="G270" i="31"/>
  <c r="G269" i="31"/>
  <c r="G268" i="31"/>
  <c r="G267" i="31"/>
  <c r="G266" i="31"/>
  <c r="G265" i="31"/>
  <c r="G264" i="31"/>
  <c r="G263" i="31"/>
  <c r="G262" i="31"/>
  <c r="G261" i="31"/>
  <c r="G258" i="31"/>
  <c r="G257" i="31"/>
  <c r="G256" i="31"/>
  <c r="G255" i="31"/>
  <c r="G254" i="31"/>
  <c r="G253" i="31"/>
  <c r="G252" i="31"/>
  <c r="G251" i="31"/>
  <c r="G250" i="31"/>
  <c r="G249" i="31"/>
  <c r="G248" i="31"/>
  <c r="G247" i="31"/>
  <c r="G246" i="31"/>
  <c r="G245" i="31"/>
  <c r="G244" i="31"/>
  <c r="G241" i="31"/>
  <c r="G240" i="31"/>
  <c r="G239" i="31"/>
  <c r="G238" i="31"/>
  <c r="G237" i="31"/>
  <c r="G236" i="31"/>
  <c r="G235" i="31"/>
  <c r="G234" i="31"/>
  <c r="G233" i="31"/>
  <c r="G232" i="31"/>
  <c r="G231" i="31"/>
  <c r="G230" i="31"/>
  <c r="G229" i="31"/>
  <c r="G228" i="31"/>
  <c r="G227" i="31"/>
  <c r="G224" i="31"/>
  <c r="G223" i="31"/>
  <c r="G222" i="31"/>
  <c r="G221" i="31"/>
  <c r="G220" i="31"/>
  <c r="G219" i="31"/>
  <c r="G218" i="31"/>
  <c r="G217" i="31"/>
  <c r="G216" i="31"/>
  <c r="G215" i="31"/>
  <c r="G214" i="31"/>
  <c r="G213" i="31"/>
  <c r="G212" i="31"/>
  <c r="G211" i="31"/>
  <c r="G210" i="31"/>
  <c r="G207" i="31"/>
  <c r="G206" i="31"/>
  <c r="G205" i="31"/>
  <c r="G204" i="31"/>
  <c r="G203" i="31"/>
  <c r="G202" i="31"/>
  <c r="G201" i="31"/>
  <c r="G200" i="31"/>
  <c r="G199" i="31"/>
  <c r="G198" i="31"/>
  <c r="G197" i="31"/>
  <c r="G196" i="31"/>
  <c r="G195" i="31"/>
  <c r="G194" i="31"/>
  <c r="G193" i="31"/>
  <c r="G190" i="31"/>
  <c r="G189" i="31"/>
  <c r="G188" i="31"/>
  <c r="G187" i="31"/>
  <c r="G186" i="31"/>
  <c r="G185" i="31"/>
  <c r="G184" i="31"/>
  <c r="G183" i="31"/>
  <c r="G182" i="31"/>
  <c r="G181" i="31"/>
  <c r="G180" i="31"/>
  <c r="G179" i="31"/>
  <c r="G178" i="31"/>
  <c r="G177" i="31"/>
  <c r="G176" i="31"/>
  <c r="G173" i="31"/>
  <c r="G172" i="31"/>
  <c r="G171" i="31"/>
  <c r="G170" i="31"/>
  <c r="G169" i="31"/>
  <c r="G168" i="31"/>
  <c r="G167" i="31"/>
  <c r="G166" i="31"/>
  <c r="G165" i="31"/>
  <c r="G164" i="31"/>
  <c r="G163" i="31"/>
  <c r="G162" i="31"/>
  <c r="G161" i="31"/>
  <c r="G160" i="31"/>
  <c r="G159" i="31"/>
  <c r="G156" i="31"/>
  <c r="G155" i="31"/>
  <c r="G154" i="31"/>
  <c r="G153" i="31"/>
  <c r="G152" i="31"/>
  <c r="G151" i="31"/>
  <c r="G150" i="31"/>
  <c r="G149" i="31"/>
  <c r="G148" i="31"/>
  <c r="G147" i="31"/>
  <c r="G146" i="31"/>
  <c r="G145" i="31"/>
  <c r="G144" i="31"/>
  <c r="G143" i="31"/>
  <c r="G142" i="31"/>
  <c r="G139" i="31"/>
  <c r="G138" i="31"/>
  <c r="G137" i="31"/>
  <c r="G136" i="31"/>
  <c r="G135" i="31"/>
  <c r="G134" i="31"/>
  <c r="G133" i="31"/>
  <c r="G132" i="31"/>
  <c r="G131" i="31"/>
  <c r="G130" i="31"/>
  <c r="G129" i="31"/>
  <c r="G128" i="31"/>
  <c r="G127" i="31"/>
  <c r="G126" i="31"/>
  <c r="G125" i="31"/>
  <c r="G122" i="31"/>
  <c r="G121" i="31"/>
  <c r="G120" i="31"/>
  <c r="G119" i="31"/>
  <c r="G118" i="31"/>
  <c r="G117" i="31"/>
  <c r="G116" i="31"/>
  <c r="G115" i="31"/>
  <c r="G114" i="31"/>
  <c r="G113" i="31"/>
  <c r="G112" i="31"/>
  <c r="G111" i="31"/>
  <c r="G110" i="31"/>
  <c r="G109" i="31"/>
  <c r="G108" i="31"/>
  <c r="G105" i="31"/>
  <c r="G104" i="31"/>
  <c r="G103" i="31"/>
  <c r="G102" i="31"/>
  <c r="G101" i="31"/>
  <c r="G100" i="31"/>
  <c r="G99" i="31"/>
  <c r="G98" i="31"/>
  <c r="G97" i="31"/>
  <c r="G96" i="31"/>
  <c r="G95" i="31"/>
  <c r="G94" i="31"/>
  <c r="G93" i="31"/>
  <c r="G92" i="31"/>
  <c r="G91" i="31"/>
  <c r="G88" i="31"/>
  <c r="G87" i="31"/>
  <c r="G86" i="31"/>
  <c r="G85" i="31"/>
  <c r="G84" i="31"/>
  <c r="G83" i="31"/>
  <c r="G82" i="31"/>
  <c r="G81" i="31"/>
  <c r="G80" i="31"/>
  <c r="G79" i="31"/>
  <c r="G78" i="31"/>
  <c r="G77" i="31"/>
  <c r="G76" i="31"/>
  <c r="G75" i="31"/>
  <c r="G74" i="31"/>
  <c r="G71" i="31"/>
  <c r="G70" i="31"/>
  <c r="G69" i="31"/>
  <c r="G68" i="31"/>
  <c r="G67" i="31"/>
  <c r="G66" i="31"/>
  <c r="G65" i="31"/>
  <c r="G64" i="31"/>
  <c r="G63" i="31"/>
  <c r="G62" i="31"/>
  <c r="G61" i="31"/>
  <c r="G60" i="31"/>
  <c r="G59" i="31"/>
  <c r="G58" i="31"/>
  <c r="G57" i="31"/>
  <c r="G54" i="31"/>
  <c r="G53" i="31"/>
  <c r="G52" i="31"/>
  <c r="G51" i="31"/>
  <c r="G50" i="31"/>
  <c r="G49" i="31"/>
  <c r="G48" i="31"/>
  <c r="G47" i="31"/>
  <c r="G46" i="31"/>
  <c r="G45" i="31"/>
  <c r="G44" i="31"/>
  <c r="G43" i="31"/>
  <c r="G42" i="31"/>
  <c r="G41" i="31"/>
  <c r="G40" i="31"/>
  <c r="G37" i="31"/>
  <c r="G36" i="31"/>
  <c r="G35" i="31"/>
  <c r="G34" i="31"/>
  <c r="G33" i="31"/>
  <c r="G32" i="31"/>
  <c r="G31" i="31"/>
  <c r="G30" i="31"/>
  <c r="G29" i="31"/>
  <c r="G28" i="31"/>
  <c r="G27" i="31"/>
  <c r="G26" i="31"/>
  <c r="G25" i="31"/>
  <c r="G24" i="31"/>
  <c r="G23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G6" i="31"/>
  <c r="G349" i="30"/>
  <c r="G348" i="30"/>
  <c r="G347" i="30"/>
  <c r="G346" i="30"/>
  <c r="G345" i="30"/>
  <c r="G344" i="30"/>
  <c r="G343" i="30"/>
  <c r="G342" i="30"/>
  <c r="G341" i="30"/>
  <c r="G340" i="30"/>
  <c r="G339" i="30"/>
  <c r="G338" i="30"/>
  <c r="G337" i="30"/>
  <c r="G336" i="30"/>
  <c r="G335" i="30"/>
  <c r="G332" i="30"/>
  <c r="G331" i="30"/>
  <c r="G330" i="30"/>
  <c r="G329" i="30"/>
  <c r="G328" i="30"/>
  <c r="G327" i="30"/>
  <c r="G326" i="30"/>
  <c r="G325" i="30"/>
  <c r="G324" i="30"/>
  <c r="G323" i="30"/>
  <c r="G322" i="30"/>
  <c r="G321" i="30"/>
  <c r="G320" i="30"/>
  <c r="G319" i="30"/>
  <c r="G318" i="30"/>
  <c r="G315" i="30"/>
  <c r="G314" i="30"/>
  <c r="G313" i="30"/>
  <c r="G312" i="30"/>
  <c r="G311" i="30"/>
  <c r="G310" i="30"/>
  <c r="G309" i="30"/>
  <c r="G308" i="30"/>
  <c r="G307" i="30"/>
  <c r="G306" i="30"/>
  <c r="G305" i="30"/>
  <c r="G304" i="30"/>
  <c r="G303" i="30"/>
  <c r="G302" i="30"/>
  <c r="G301" i="30"/>
  <c r="G298" i="30"/>
  <c r="G297" i="30"/>
  <c r="G296" i="30"/>
  <c r="G295" i="30"/>
  <c r="G294" i="30"/>
  <c r="G293" i="30"/>
  <c r="G292" i="30"/>
  <c r="G291" i="30"/>
  <c r="G290" i="30"/>
  <c r="G289" i="30"/>
  <c r="G288" i="30"/>
  <c r="G287" i="30"/>
  <c r="G286" i="30"/>
  <c r="G285" i="30"/>
  <c r="G284" i="30"/>
  <c r="G281" i="30"/>
  <c r="G280" i="30"/>
  <c r="G279" i="30"/>
  <c r="G278" i="30"/>
  <c r="G277" i="30"/>
  <c r="G276" i="30"/>
  <c r="G275" i="30"/>
  <c r="G274" i="30"/>
  <c r="G273" i="30"/>
  <c r="G272" i="30"/>
  <c r="G271" i="30"/>
  <c r="G270" i="30"/>
  <c r="G269" i="30"/>
  <c r="G268" i="30"/>
  <c r="G267" i="30"/>
  <c r="G264" i="30"/>
  <c r="G263" i="30"/>
  <c r="G262" i="30"/>
  <c r="G261" i="30"/>
  <c r="G260" i="30"/>
  <c r="G259" i="30"/>
  <c r="G258" i="30"/>
  <c r="G257" i="30"/>
  <c r="G256" i="30"/>
  <c r="G255" i="30"/>
  <c r="G254" i="30"/>
  <c r="G253" i="30"/>
  <c r="G252" i="30"/>
  <c r="G251" i="30"/>
  <c r="G250" i="30"/>
  <c r="G247" i="30"/>
  <c r="G246" i="30"/>
  <c r="G245" i="30"/>
  <c r="G244" i="30"/>
  <c r="G243" i="30"/>
  <c r="G242" i="30"/>
  <c r="G241" i="30"/>
  <c r="G240" i="30"/>
  <c r="G239" i="30"/>
  <c r="G238" i="30"/>
  <c r="G237" i="30"/>
  <c r="G236" i="30"/>
  <c r="G235" i="30"/>
  <c r="G234" i="30"/>
  <c r="G233" i="30"/>
  <c r="G230" i="30"/>
  <c r="G229" i="30"/>
  <c r="G228" i="30"/>
  <c r="G227" i="30"/>
  <c r="G226" i="30"/>
  <c r="G225" i="30"/>
  <c r="G224" i="30"/>
  <c r="G223" i="30"/>
  <c r="G222" i="30"/>
  <c r="G221" i="30"/>
  <c r="G220" i="30"/>
  <c r="G219" i="30"/>
  <c r="G218" i="30"/>
  <c r="G217" i="30"/>
  <c r="G216" i="30"/>
  <c r="G213" i="30"/>
  <c r="G212" i="30"/>
  <c r="G211" i="30"/>
  <c r="G210" i="30"/>
  <c r="G209" i="30"/>
  <c r="G208" i="30"/>
  <c r="G207" i="30"/>
  <c r="G206" i="30"/>
  <c r="G205" i="30"/>
  <c r="G204" i="30"/>
  <c r="G203" i="30"/>
  <c r="G202" i="30"/>
  <c r="G201" i="30"/>
  <c r="G200" i="30"/>
  <c r="G199" i="30"/>
  <c r="G196" i="30"/>
  <c r="G195" i="30"/>
  <c r="G194" i="30"/>
  <c r="G193" i="30"/>
  <c r="G192" i="30"/>
  <c r="G191" i="30"/>
  <c r="G190" i="30"/>
  <c r="G189" i="30"/>
  <c r="G188" i="30"/>
  <c r="G187" i="30"/>
  <c r="G186" i="30"/>
  <c r="G185" i="30"/>
  <c r="G184" i="30"/>
  <c r="G183" i="30"/>
  <c r="G182" i="30"/>
  <c r="G179" i="30"/>
  <c r="G178" i="30"/>
  <c r="G177" i="30"/>
  <c r="G176" i="30"/>
  <c r="G175" i="30"/>
  <c r="G174" i="30"/>
  <c r="G173" i="30"/>
  <c r="G172" i="30"/>
  <c r="G171" i="30"/>
  <c r="G170" i="30"/>
  <c r="G169" i="30"/>
  <c r="G168" i="30"/>
  <c r="G167" i="30"/>
  <c r="G166" i="30"/>
  <c r="G165" i="30"/>
  <c r="G162" i="30"/>
  <c r="G161" i="30"/>
  <c r="G160" i="30"/>
  <c r="G159" i="30"/>
  <c r="G158" i="30"/>
  <c r="G157" i="30"/>
  <c r="G156" i="30"/>
  <c r="G155" i="30"/>
  <c r="G154" i="30"/>
  <c r="G153" i="30"/>
  <c r="G152" i="30"/>
  <c r="G151" i="30"/>
  <c r="G150" i="30"/>
  <c r="G149" i="30"/>
  <c r="G148" i="30"/>
  <c r="G145" i="30"/>
  <c r="G144" i="30"/>
  <c r="G143" i="30"/>
  <c r="G142" i="30"/>
  <c r="G141" i="30"/>
  <c r="G140" i="30"/>
  <c r="G139" i="30"/>
  <c r="G138" i="30"/>
  <c r="G137" i="30"/>
  <c r="G136" i="30"/>
  <c r="G135" i="30"/>
  <c r="G134" i="30"/>
  <c r="G133" i="30"/>
  <c r="G132" i="30"/>
  <c r="G131" i="30"/>
  <c r="G128" i="30"/>
  <c r="G127" i="30"/>
  <c r="G126" i="30"/>
  <c r="G125" i="30"/>
  <c r="G124" i="30"/>
  <c r="G123" i="30"/>
  <c r="G122" i="30"/>
  <c r="G121" i="30"/>
  <c r="G120" i="30"/>
  <c r="G119" i="30"/>
  <c r="G118" i="30"/>
  <c r="G117" i="30"/>
  <c r="G116" i="30"/>
  <c r="G115" i="30"/>
  <c r="G114" i="30"/>
  <c r="G107" i="30"/>
  <c r="G106" i="30"/>
  <c r="G105" i="30"/>
  <c r="G104" i="30"/>
  <c r="G103" i="30"/>
  <c r="G102" i="30"/>
  <c r="G101" i="30"/>
  <c r="G100" i="30"/>
  <c r="G99" i="30"/>
  <c r="G98" i="30"/>
  <c r="G97" i="30"/>
  <c r="G96" i="30"/>
  <c r="G95" i="30"/>
  <c r="G94" i="30"/>
  <c r="G91" i="30"/>
  <c r="G90" i="30"/>
  <c r="G89" i="30"/>
  <c r="G88" i="30"/>
  <c r="G87" i="30"/>
  <c r="G86" i="30"/>
  <c r="G85" i="30"/>
  <c r="G84" i="30"/>
  <c r="G83" i="30"/>
  <c r="G82" i="30"/>
  <c r="G81" i="30"/>
  <c r="G80" i="30"/>
  <c r="G79" i="30"/>
  <c r="G78" i="30"/>
  <c r="G77" i="30"/>
  <c r="G70" i="30"/>
  <c r="G69" i="30"/>
  <c r="G68" i="30"/>
  <c r="G67" i="30"/>
  <c r="G66" i="30"/>
  <c r="G65" i="30"/>
  <c r="G64" i="30"/>
  <c r="G63" i="30"/>
  <c r="G62" i="30"/>
  <c r="G61" i="30"/>
  <c r="G60" i="30"/>
  <c r="G59" i="30"/>
  <c r="G58" i="30"/>
  <c r="G57" i="30"/>
  <c r="G54" i="30"/>
  <c r="G53" i="30"/>
  <c r="G52" i="30"/>
  <c r="G51" i="30"/>
  <c r="G50" i="30"/>
  <c r="G49" i="30"/>
  <c r="G48" i="30"/>
  <c r="G47" i="30"/>
  <c r="G46" i="30"/>
  <c r="G45" i="30"/>
  <c r="G44" i="30"/>
  <c r="G43" i="30"/>
  <c r="G42" i="30"/>
  <c r="G41" i="30"/>
  <c r="G40" i="30"/>
  <c r="G37" i="30"/>
  <c r="G36" i="30"/>
  <c r="G35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G7" i="30"/>
  <c r="G6" i="30"/>
  <c r="L349" i="29"/>
  <c r="K349" i="29"/>
  <c r="J349" i="29"/>
  <c r="I349" i="29"/>
  <c r="B349" i="29"/>
  <c r="L348" i="29"/>
  <c r="K348" i="29"/>
  <c r="J348" i="29"/>
  <c r="I348" i="29"/>
  <c r="B348" i="29"/>
  <c r="L347" i="29"/>
  <c r="K347" i="29"/>
  <c r="J347" i="29"/>
  <c r="I347" i="29"/>
  <c r="B347" i="29"/>
  <c r="M347" i="29" s="1"/>
  <c r="V347" i="29" s="1"/>
  <c r="L346" i="29"/>
  <c r="K346" i="29"/>
  <c r="J346" i="29"/>
  <c r="I346" i="29"/>
  <c r="B346" i="29"/>
  <c r="L345" i="29"/>
  <c r="K345" i="29"/>
  <c r="J345" i="29"/>
  <c r="I345" i="29"/>
  <c r="B345" i="29"/>
  <c r="M345" i="29" s="1"/>
  <c r="V345" i="29" s="1"/>
  <c r="L344" i="29"/>
  <c r="K344" i="29"/>
  <c r="J344" i="29"/>
  <c r="I344" i="29"/>
  <c r="B344" i="29"/>
  <c r="M344" i="29" s="1"/>
  <c r="V344" i="29" s="1"/>
  <c r="L343" i="29"/>
  <c r="K343" i="29"/>
  <c r="J343" i="29"/>
  <c r="I343" i="29"/>
  <c r="B343" i="29"/>
  <c r="M343" i="29" s="1"/>
  <c r="V343" i="29" s="1"/>
  <c r="L342" i="29"/>
  <c r="K342" i="29"/>
  <c r="J342" i="29"/>
  <c r="I342" i="29"/>
  <c r="B342" i="29"/>
  <c r="L341" i="29"/>
  <c r="K341" i="29"/>
  <c r="J341" i="29"/>
  <c r="I341" i="29"/>
  <c r="B341" i="29"/>
  <c r="S341" i="29" s="1"/>
  <c r="L340" i="29"/>
  <c r="K340" i="29"/>
  <c r="J340" i="29"/>
  <c r="I340" i="29"/>
  <c r="B340" i="29"/>
  <c r="L339" i="29"/>
  <c r="K339" i="29"/>
  <c r="J339" i="29"/>
  <c r="I339" i="29"/>
  <c r="B339" i="29"/>
  <c r="L338" i="29"/>
  <c r="K338" i="29"/>
  <c r="J338" i="29"/>
  <c r="I338" i="29"/>
  <c r="B338" i="29"/>
  <c r="S338" i="29" s="1"/>
  <c r="L337" i="29"/>
  <c r="K337" i="29"/>
  <c r="J337" i="29"/>
  <c r="I337" i="29"/>
  <c r="B337" i="29"/>
  <c r="S337" i="29" s="1"/>
  <c r="L336" i="29"/>
  <c r="K336" i="29"/>
  <c r="J336" i="29"/>
  <c r="I336" i="29"/>
  <c r="B336" i="29"/>
  <c r="M336" i="29" s="1"/>
  <c r="V336" i="29" s="1"/>
  <c r="L335" i="29"/>
  <c r="K335" i="29"/>
  <c r="J335" i="29"/>
  <c r="I335" i="29"/>
  <c r="B335" i="29"/>
  <c r="M335" i="29" s="1"/>
  <c r="V335" i="29" s="1"/>
  <c r="T333" i="29"/>
  <c r="S333" i="29"/>
  <c r="L332" i="29"/>
  <c r="K332" i="29"/>
  <c r="J332" i="29"/>
  <c r="I332" i="29"/>
  <c r="B332" i="29"/>
  <c r="M332" i="29" s="1"/>
  <c r="V332" i="29" s="1"/>
  <c r="L331" i="29"/>
  <c r="K331" i="29"/>
  <c r="J331" i="29"/>
  <c r="I331" i="29"/>
  <c r="B331" i="29"/>
  <c r="M331" i="29" s="1"/>
  <c r="V331" i="29" s="1"/>
  <c r="L330" i="29"/>
  <c r="K330" i="29"/>
  <c r="J330" i="29"/>
  <c r="I330" i="29"/>
  <c r="B330" i="29"/>
  <c r="L329" i="29"/>
  <c r="K329" i="29"/>
  <c r="J329" i="29"/>
  <c r="I329" i="29"/>
  <c r="B329" i="29"/>
  <c r="S329" i="29" s="1"/>
  <c r="L328" i="29"/>
  <c r="K328" i="29"/>
  <c r="J328" i="29"/>
  <c r="I328" i="29"/>
  <c r="B328" i="29"/>
  <c r="L327" i="29"/>
  <c r="K327" i="29"/>
  <c r="J327" i="29"/>
  <c r="I327" i="29"/>
  <c r="B327" i="29"/>
  <c r="L326" i="29"/>
  <c r="K326" i="29"/>
  <c r="J326" i="29"/>
  <c r="I326" i="29"/>
  <c r="B326" i="29"/>
  <c r="S326" i="29" s="1"/>
  <c r="L325" i="29"/>
  <c r="K325" i="29"/>
  <c r="J325" i="29"/>
  <c r="I325" i="29"/>
  <c r="B325" i="29"/>
  <c r="M325" i="29" s="1"/>
  <c r="V325" i="29" s="1"/>
  <c r="L324" i="29"/>
  <c r="K324" i="29"/>
  <c r="J324" i="29"/>
  <c r="I324" i="29"/>
  <c r="B324" i="29"/>
  <c r="M324" i="29" s="1"/>
  <c r="V324" i="29" s="1"/>
  <c r="L323" i="29"/>
  <c r="K323" i="29"/>
  <c r="J323" i="29"/>
  <c r="I323" i="29"/>
  <c r="B323" i="29"/>
  <c r="M323" i="29" s="1"/>
  <c r="V323" i="29" s="1"/>
  <c r="L322" i="29"/>
  <c r="K322" i="29"/>
  <c r="J322" i="29"/>
  <c r="I322" i="29"/>
  <c r="B322" i="29"/>
  <c r="L321" i="29"/>
  <c r="K321" i="29"/>
  <c r="J321" i="29"/>
  <c r="I321" i="29"/>
  <c r="B321" i="29"/>
  <c r="S321" i="29" s="1"/>
  <c r="L320" i="29"/>
  <c r="K320" i="29"/>
  <c r="J320" i="29"/>
  <c r="I320" i="29"/>
  <c r="B320" i="29"/>
  <c r="L319" i="29"/>
  <c r="K319" i="29"/>
  <c r="J319" i="29"/>
  <c r="I319" i="29"/>
  <c r="B319" i="29"/>
  <c r="L318" i="29"/>
  <c r="K318" i="29"/>
  <c r="J318" i="29"/>
  <c r="I318" i="29"/>
  <c r="B318" i="29"/>
  <c r="S318" i="29" s="1"/>
  <c r="T316" i="29"/>
  <c r="S316" i="29"/>
  <c r="L315" i="29"/>
  <c r="K315" i="29"/>
  <c r="J315" i="29"/>
  <c r="I315" i="29"/>
  <c r="B315" i="29"/>
  <c r="L314" i="29"/>
  <c r="K314" i="29"/>
  <c r="J314" i="29"/>
  <c r="I314" i="29"/>
  <c r="B314" i="29"/>
  <c r="S314" i="29" s="1"/>
  <c r="L313" i="29"/>
  <c r="K313" i="29"/>
  <c r="J313" i="29"/>
  <c r="I313" i="29"/>
  <c r="B313" i="29"/>
  <c r="M313" i="29" s="1"/>
  <c r="V313" i="29" s="1"/>
  <c r="L312" i="29"/>
  <c r="K312" i="29"/>
  <c r="J312" i="29"/>
  <c r="I312" i="29"/>
  <c r="B312" i="29"/>
  <c r="M312" i="29" s="1"/>
  <c r="V312" i="29" s="1"/>
  <c r="L311" i="29"/>
  <c r="K311" i="29"/>
  <c r="J311" i="29"/>
  <c r="I311" i="29"/>
  <c r="B311" i="29"/>
  <c r="M311" i="29" s="1"/>
  <c r="V311" i="29" s="1"/>
  <c r="L310" i="29"/>
  <c r="K310" i="29"/>
  <c r="J310" i="29"/>
  <c r="I310" i="29"/>
  <c r="B310" i="29"/>
  <c r="L309" i="29"/>
  <c r="K309" i="29"/>
  <c r="J309" i="29"/>
  <c r="I309" i="29"/>
  <c r="B309" i="29"/>
  <c r="S309" i="29" s="1"/>
  <c r="L308" i="29"/>
  <c r="K308" i="29"/>
  <c r="J308" i="29"/>
  <c r="I308" i="29"/>
  <c r="B308" i="29"/>
  <c r="L307" i="29"/>
  <c r="K307" i="29"/>
  <c r="J307" i="29"/>
  <c r="I307" i="29"/>
  <c r="B307" i="29"/>
  <c r="L306" i="29"/>
  <c r="K306" i="29"/>
  <c r="J306" i="29"/>
  <c r="I306" i="29"/>
  <c r="B306" i="29"/>
  <c r="S306" i="29" s="1"/>
  <c r="L305" i="29"/>
  <c r="K305" i="29"/>
  <c r="J305" i="29"/>
  <c r="I305" i="29"/>
  <c r="B305" i="29"/>
  <c r="M305" i="29" s="1"/>
  <c r="V305" i="29" s="1"/>
  <c r="L304" i="29"/>
  <c r="K304" i="29"/>
  <c r="J304" i="29"/>
  <c r="I304" i="29"/>
  <c r="B304" i="29"/>
  <c r="M304" i="29" s="1"/>
  <c r="V304" i="29" s="1"/>
  <c r="L303" i="29"/>
  <c r="K303" i="29"/>
  <c r="J303" i="29"/>
  <c r="I303" i="29"/>
  <c r="B303" i="29"/>
  <c r="M303" i="29" s="1"/>
  <c r="V303" i="29" s="1"/>
  <c r="L302" i="29"/>
  <c r="K302" i="29"/>
  <c r="J302" i="29"/>
  <c r="I302" i="29"/>
  <c r="B302" i="29"/>
  <c r="L301" i="29"/>
  <c r="K301" i="29"/>
  <c r="J301" i="29"/>
  <c r="I301" i="29"/>
  <c r="B301" i="29"/>
  <c r="S301" i="29" s="1"/>
  <c r="T299" i="29"/>
  <c r="S299" i="29"/>
  <c r="L298" i="29"/>
  <c r="K298" i="29"/>
  <c r="J298" i="29"/>
  <c r="I298" i="29"/>
  <c r="B298" i="29"/>
  <c r="L297" i="29"/>
  <c r="K297" i="29"/>
  <c r="J297" i="29"/>
  <c r="I297" i="29"/>
  <c r="B297" i="29"/>
  <c r="L296" i="29"/>
  <c r="K296" i="29"/>
  <c r="J296" i="29"/>
  <c r="I296" i="29"/>
  <c r="B296" i="29"/>
  <c r="L295" i="29"/>
  <c r="K295" i="29"/>
  <c r="J295" i="29"/>
  <c r="I295" i="29"/>
  <c r="B295" i="29"/>
  <c r="S295" i="29" s="1"/>
  <c r="L294" i="29"/>
  <c r="K294" i="29"/>
  <c r="J294" i="29"/>
  <c r="I294" i="29"/>
  <c r="B294" i="29"/>
  <c r="S294" i="29" s="1"/>
  <c r="L293" i="29"/>
  <c r="K293" i="29"/>
  <c r="J293" i="29"/>
  <c r="I293" i="29"/>
  <c r="B293" i="29"/>
  <c r="L292" i="29"/>
  <c r="K292" i="29"/>
  <c r="J292" i="29"/>
  <c r="I292" i="29"/>
  <c r="B292" i="29"/>
  <c r="M292" i="29" s="1"/>
  <c r="V292" i="29" s="1"/>
  <c r="L291" i="29"/>
  <c r="K291" i="29"/>
  <c r="J291" i="29"/>
  <c r="I291" i="29"/>
  <c r="B291" i="29"/>
  <c r="M291" i="29" s="1"/>
  <c r="V291" i="29" s="1"/>
  <c r="L290" i="29"/>
  <c r="K290" i="29"/>
  <c r="J290" i="29"/>
  <c r="I290" i="29"/>
  <c r="B290" i="29"/>
  <c r="L289" i="29"/>
  <c r="K289" i="29"/>
  <c r="J289" i="29"/>
  <c r="I289" i="29"/>
  <c r="B289" i="29"/>
  <c r="L288" i="29"/>
  <c r="K288" i="29"/>
  <c r="J288" i="29"/>
  <c r="I288" i="29"/>
  <c r="B288" i="29"/>
  <c r="L287" i="29"/>
  <c r="K287" i="29"/>
  <c r="J287" i="29"/>
  <c r="I287" i="29"/>
  <c r="B287" i="29"/>
  <c r="S287" i="29" s="1"/>
  <c r="L286" i="29"/>
  <c r="K286" i="29"/>
  <c r="J286" i="29"/>
  <c r="I286" i="29"/>
  <c r="B286" i="29"/>
  <c r="S286" i="29" s="1"/>
  <c r="L285" i="29"/>
  <c r="K285" i="29"/>
  <c r="J285" i="29"/>
  <c r="I285" i="29"/>
  <c r="B285" i="29"/>
  <c r="L284" i="29"/>
  <c r="K284" i="29"/>
  <c r="J284" i="29"/>
  <c r="I284" i="29"/>
  <c r="B284" i="29"/>
  <c r="M284" i="29" s="1"/>
  <c r="V284" i="29" s="1"/>
  <c r="T282" i="29"/>
  <c r="S282" i="29"/>
  <c r="L281" i="29"/>
  <c r="K281" i="29"/>
  <c r="J281" i="29"/>
  <c r="I281" i="29"/>
  <c r="B281" i="29"/>
  <c r="L280" i="29"/>
  <c r="K280" i="29"/>
  <c r="J280" i="29"/>
  <c r="I280" i="29"/>
  <c r="B280" i="29"/>
  <c r="M280" i="29" s="1"/>
  <c r="V280" i="29" s="1"/>
  <c r="L279" i="29"/>
  <c r="K279" i="29"/>
  <c r="J279" i="29"/>
  <c r="I279" i="29"/>
  <c r="B279" i="29"/>
  <c r="M279" i="29" s="1"/>
  <c r="V279" i="29" s="1"/>
  <c r="L278" i="29"/>
  <c r="K278" i="29"/>
  <c r="J278" i="29"/>
  <c r="I278" i="29"/>
  <c r="B278" i="29"/>
  <c r="L277" i="29"/>
  <c r="K277" i="29"/>
  <c r="J277" i="29"/>
  <c r="I277" i="29"/>
  <c r="B277" i="29"/>
  <c r="S277" i="29" s="1"/>
  <c r="L276" i="29"/>
  <c r="K276" i="29"/>
  <c r="J276" i="29"/>
  <c r="I276" i="29"/>
  <c r="B276" i="29"/>
  <c r="L275" i="29"/>
  <c r="K275" i="29"/>
  <c r="J275" i="29"/>
  <c r="I275" i="29"/>
  <c r="B275" i="29"/>
  <c r="M275" i="29" s="1"/>
  <c r="V275" i="29" s="1"/>
  <c r="L274" i="29"/>
  <c r="K274" i="29"/>
  <c r="J274" i="29"/>
  <c r="I274" i="29"/>
  <c r="B274" i="29"/>
  <c r="S274" i="29" s="1"/>
  <c r="L273" i="29"/>
  <c r="K273" i="29"/>
  <c r="J273" i="29"/>
  <c r="I273" i="29"/>
  <c r="B273" i="29"/>
  <c r="L272" i="29"/>
  <c r="K272" i="29"/>
  <c r="J272" i="29"/>
  <c r="I272" i="29"/>
  <c r="B272" i="29"/>
  <c r="M272" i="29" s="1"/>
  <c r="V272" i="29" s="1"/>
  <c r="L271" i="29"/>
  <c r="K271" i="29"/>
  <c r="J271" i="29"/>
  <c r="I271" i="29"/>
  <c r="B271" i="29"/>
  <c r="M271" i="29" s="1"/>
  <c r="V271" i="29" s="1"/>
  <c r="L270" i="29"/>
  <c r="K270" i="29"/>
  <c r="J270" i="29"/>
  <c r="I270" i="29"/>
  <c r="B270" i="29"/>
  <c r="L269" i="29"/>
  <c r="K269" i="29"/>
  <c r="J269" i="29"/>
  <c r="I269" i="29"/>
  <c r="B269" i="29"/>
  <c r="S269" i="29" s="1"/>
  <c r="L268" i="29"/>
  <c r="K268" i="29"/>
  <c r="J268" i="29"/>
  <c r="I268" i="29"/>
  <c r="B268" i="29"/>
  <c r="S268" i="29" s="1"/>
  <c r="L267" i="29"/>
  <c r="K267" i="29"/>
  <c r="J267" i="29"/>
  <c r="I267" i="29"/>
  <c r="B267" i="29"/>
  <c r="T265" i="29"/>
  <c r="S265" i="29"/>
  <c r="L264" i="29"/>
  <c r="K264" i="29"/>
  <c r="J264" i="29"/>
  <c r="I264" i="29"/>
  <c r="B264" i="29"/>
  <c r="S264" i="29" s="1"/>
  <c r="L263" i="29"/>
  <c r="K263" i="29"/>
  <c r="J263" i="29"/>
  <c r="I263" i="29"/>
  <c r="B263" i="29"/>
  <c r="L262" i="29"/>
  <c r="K262" i="29"/>
  <c r="J262" i="29"/>
  <c r="I262" i="29"/>
  <c r="B262" i="29"/>
  <c r="S262" i="29" s="1"/>
  <c r="L261" i="29"/>
  <c r="K261" i="29"/>
  <c r="J261" i="29"/>
  <c r="I261" i="29"/>
  <c r="B261" i="29"/>
  <c r="M261" i="29" s="1"/>
  <c r="V261" i="29" s="1"/>
  <c r="L260" i="29"/>
  <c r="K260" i="29"/>
  <c r="J260" i="29"/>
  <c r="I260" i="29"/>
  <c r="B260" i="29"/>
  <c r="M260" i="29" s="1"/>
  <c r="V260" i="29" s="1"/>
  <c r="L259" i="29"/>
  <c r="K259" i="29"/>
  <c r="J259" i="29"/>
  <c r="I259" i="29"/>
  <c r="B259" i="29"/>
  <c r="S259" i="29" s="1"/>
  <c r="L258" i="29"/>
  <c r="K258" i="29"/>
  <c r="J258" i="29"/>
  <c r="I258" i="29"/>
  <c r="B258" i="29"/>
  <c r="S258" i="29" s="1"/>
  <c r="L257" i="29"/>
  <c r="K257" i="29"/>
  <c r="J257" i="29"/>
  <c r="I257" i="29"/>
  <c r="B257" i="29"/>
  <c r="L256" i="29"/>
  <c r="K256" i="29"/>
  <c r="J256" i="29"/>
  <c r="I256" i="29"/>
  <c r="B256" i="29"/>
  <c r="M256" i="29" s="1"/>
  <c r="V256" i="29" s="1"/>
  <c r="L255" i="29"/>
  <c r="K255" i="29"/>
  <c r="J255" i="29"/>
  <c r="I255" i="29"/>
  <c r="B255" i="29"/>
  <c r="L254" i="29"/>
  <c r="K254" i="29"/>
  <c r="J254" i="29"/>
  <c r="I254" i="29"/>
  <c r="B254" i="29"/>
  <c r="S254" i="29" s="1"/>
  <c r="L253" i="29"/>
  <c r="K253" i="29"/>
  <c r="J253" i="29"/>
  <c r="I253" i="29"/>
  <c r="B253" i="29"/>
  <c r="L252" i="29"/>
  <c r="K252" i="29"/>
  <c r="J252" i="29"/>
  <c r="I252" i="29"/>
  <c r="B252" i="29"/>
  <c r="M252" i="29" s="1"/>
  <c r="V252" i="29" s="1"/>
  <c r="L251" i="29"/>
  <c r="K251" i="29"/>
  <c r="J251" i="29"/>
  <c r="I251" i="29"/>
  <c r="B251" i="29"/>
  <c r="L250" i="29"/>
  <c r="K250" i="29"/>
  <c r="J250" i="29"/>
  <c r="I250" i="29"/>
  <c r="B250" i="29"/>
  <c r="T248" i="29"/>
  <c r="S248" i="29"/>
  <c r="L247" i="29"/>
  <c r="K247" i="29"/>
  <c r="J247" i="29"/>
  <c r="I247" i="29"/>
  <c r="B247" i="29"/>
  <c r="S247" i="29" s="1"/>
  <c r="L246" i="29"/>
  <c r="K246" i="29"/>
  <c r="J246" i="29"/>
  <c r="I246" i="29"/>
  <c r="B246" i="29"/>
  <c r="L245" i="29"/>
  <c r="K245" i="29"/>
  <c r="J245" i="29"/>
  <c r="I245" i="29"/>
  <c r="B245" i="29"/>
  <c r="L244" i="29"/>
  <c r="K244" i="29"/>
  <c r="J244" i="29"/>
  <c r="I244" i="29"/>
  <c r="B244" i="29"/>
  <c r="L243" i="29"/>
  <c r="K243" i="29"/>
  <c r="J243" i="29"/>
  <c r="I243" i="29"/>
  <c r="B243" i="29"/>
  <c r="S243" i="29" s="1"/>
  <c r="L242" i="29"/>
  <c r="K242" i="29"/>
  <c r="J242" i="29"/>
  <c r="I242" i="29"/>
  <c r="B242" i="29"/>
  <c r="M242" i="29" s="1"/>
  <c r="V242" i="29" s="1"/>
  <c r="L241" i="29"/>
  <c r="K241" i="29"/>
  <c r="J241" i="29"/>
  <c r="I241" i="29"/>
  <c r="B241" i="29"/>
  <c r="M241" i="29" s="1"/>
  <c r="V241" i="29" s="1"/>
  <c r="L240" i="29"/>
  <c r="K240" i="29"/>
  <c r="J240" i="29"/>
  <c r="I240" i="29"/>
  <c r="B240" i="29"/>
  <c r="L239" i="29"/>
  <c r="K239" i="29"/>
  <c r="J239" i="29"/>
  <c r="I239" i="29"/>
  <c r="B239" i="29"/>
  <c r="S239" i="29" s="1"/>
  <c r="L238" i="29"/>
  <c r="K238" i="29"/>
  <c r="J238" i="29"/>
  <c r="I238" i="29"/>
  <c r="B238" i="29"/>
  <c r="L237" i="29"/>
  <c r="K237" i="29"/>
  <c r="J237" i="29"/>
  <c r="I237" i="29"/>
  <c r="B237" i="29"/>
  <c r="L236" i="29"/>
  <c r="K236" i="29"/>
  <c r="J236" i="29"/>
  <c r="I236" i="29"/>
  <c r="B236" i="29"/>
  <c r="S236" i="29" s="1"/>
  <c r="L235" i="29"/>
  <c r="K235" i="29"/>
  <c r="J235" i="29"/>
  <c r="I235" i="29"/>
  <c r="B235" i="29"/>
  <c r="L234" i="29"/>
  <c r="K234" i="29"/>
  <c r="J234" i="29"/>
  <c r="I234" i="29"/>
  <c r="B234" i="29"/>
  <c r="M234" i="29" s="1"/>
  <c r="V234" i="29" s="1"/>
  <c r="L233" i="29"/>
  <c r="K233" i="29"/>
  <c r="J233" i="29"/>
  <c r="I233" i="29"/>
  <c r="B233" i="29"/>
  <c r="M233" i="29" s="1"/>
  <c r="V233" i="29" s="1"/>
  <c r="T231" i="29"/>
  <c r="S231" i="29"/>
  <c r="L230" i="29"/>
  <c r="K230" i="29"/>
  <c r="J230" i="29"/>
  <c r="I230" i="29"/>
  <c r="B230" i="29"/>
  <c r="M230" i="29" s="1"/>
  <c r="V230" i="29" s="1"/>
  <c r="L229" i="29"/>
  <c r="K229" i="29"/>
  <c r="J229" i="29"/>
  <c r="I229" i="29"/>
  <c r="B229" i="29"/>
  <c r="M229" i="29" s="1"/>
  <c r="V229" i="29" s="1"/>
  <c r="L228" i="29"/>
  <c r="K228" i="29"/>
  <c r="J228" i="29"/>
  <c r="I228" i="29"/>
  <c r="B228" i="29"/>
  <c r="L227" i="29"/>
  <c r="K227" i="29"/>
  <c r="J227" i="29"/>
  <c r="I227" i="29"/>
  <c r="B227" i="29"/>
  <c r="S227" i="29" s="1"/>
  <c r="L226" i="29"/>
  <c r="K226" i="29"/>
  <c r="J226" i="29"/>
  <c r="I226" i="29"/>
  <c r="B226" i="29"/>
  <c r="L225" i="29"/>
  <c r="K225" i="29"/>
  <c r="J225" i="29"/>
  <c r="I225" i="29"/>
  <c r="B225" i="29"/>
  <c r="L224" i="29"/>
  <c r="K224" i="29"/>
  <c r="J224" i="29"/>
  <c r="I224" i="29"/>
  <c r="B224" i="29"/>
  <c r="S224" i="29" s="1"/>
  <c r="L223" i="29"/>
  <c r="K223" i="29"/>
  <c r="J223" i="29"/>
  <c r="I223" i="29"/>
  <c r="B223" i="29"/>
  <c r="M223" i="29" s="1"/>
  <c r="V223" i="29" s="1"/>
  <c r="L222" i="29"/>
  <c r="K222" i="29"/>
  <c r="J222" i="29"/>
  <c r="I222" i="29"/>
  <c r="B222" i="29"/>
  <c r="M222" i="29" s="1"/>
  <c r="V222" i="29" s="1"/>
  <c r="L221" i="29"/>
  <c r="K221" i="29"/>
  <c r="J221" i="29"/>
  <c r="I221" i="29"/>
  <c r="B221" i="29"/>
  <c r="M221" i="29" s="1"/>
  <c r="V221" i="29" s="1"/>
  <c r="L220" i="29"/>
  <c r="K220" i="29"/>
  <c r="J220" i="29"/>
  <c r="I220" i="29"/>
  <c r="B220" i="29"/>
  <c r="L219" i="29"/>
  <c r="K219" i="29"/>
  <c r="J219" i="29"/>
  <c r="I219" i="29"/>
  <c r="B219" i="29"/>
  <c r="S219" i="29" s="1"/>
  <c r="L218" i="29"/>
  <c r="K218" i="29"/>
  <c r="J218" i="29"/>
  <c r="I218" i="29"/>
  <c r="B218" i="29"/>
  <c r="L217" i="29"/>
  <c r="K217" i="29"/>
  <c r="J217" i="29"/>
  <c r="I217" i="29"/>
  <c r="B217" i="29"/>
  <c r="L216" i="29"/>
  <c r="K216" i="29"/>
  <c r="J216" i="29"/>
  <c r="I216" i="29"/>
  <c r="B216" i="29"/>
  <c r="S216" i="29" s="1"/>
  <c r="T214" i="29"/>
  <c r="S214" i="29"/>
  <c r="L213" i="29"/>
  <c r="K213" i="29"/>
  <c r="J213" i="29"/>
  <c r="I213" i="29"/>
  <c r="B213" i="29"/>
  <c r="L212" i="29"/>
  <c r="K212" i="29"/>
  <c r="J212" i="29"/>
  <c r="I212" i="29"/>
  <c r="B212" i="29"/>
  <c r="S212" i="29" s="1"/>
  <c r="L211" i="29"/>
  <c r="K211" i="29"/>
  <c r="J211" i="29"/>
  <c r="I211" i="29"/>
  <c r="B211" i="29"/>
  <c r="L210" i="29"/>
  <c r="K210" i="29"/>
  <c r="J210" i="29"/>
  <c r="I210" i="29"/>
  <c r="B210" i="29"/>
  <c r="M210" i="29" s="1"/>
  <c r="V210" i="29" s="1"/>
  <c r="L209" i="29"/>
  <c r="K209" i="29"/>
  <c r="J209" i="29"/>
  <c r="I209" i="29"/>
  <c r="B209" i="29"/>
  <c r="M209" i="29" s="1"/>
  <c r="V209" i="29" s="1"/>
  <c r="L208" i="29"/>
  <c r="K208" i="29"/>
  <c r="J208" i="29"/>
  <c r="I208" i="29"/>
  <c r="B208" i="29"/>
  <c r="L207" i="29"/>
  <c r="K207" i="29"/>
  <c r="J207" i="29"/>
  <c r="I207" i="29"/>
  <c r="B207" i="29"/>
  <c r="S207" i="29" s="1"/>
  <c r="L206" i="29"/>
  <c r="K206" i="29"/>
  <c r="J206" i="29"/>
  <c r="I206" i="29"/>
  <c r="B206" i="29"/>
  <c r="L205" i="29"/>
  <c r="K205" i="29"/>
  <c r="J205" i="29"/>
  <c r="I205" i="29"/>
  <c r="B205" i="29"/>
  <c r="L204" i="29"/>
  <c r="K204" i="29"/>
  <c r="J204" i="29"/>
  <c r="I204" i="29"/>
  <c r="B204" i="29"/>
  <c r="S204" i="29" s="1"/>
  <c r="L203" i="29"/>
  <c r="K203" i="29"/>
  <c r="J203" i="29"/>
  <c r="I203" i="29"/>
  <c r="B203" i="29"/>
  <c r="L202" i="29"/>
  <c r="K202" i="29"/>
  <c r="J202" i="29"/>
  <c r="I202" i="29"/>
  <c r="B202" i="29"/>
  <c r="L201" i="29"/>
  <c r="K201" i="29"/>
  <c r="J201" i="29"/>
  <c r="I201" i="29"/>
  <c r="B201" i="29"/>
  <c r="L200" i="29"/>
  <c r="K200" i="29"/>
  <c r="J200" i="29"/>
  <c r="I200" i="29"/>
  <c r="B200" i="29"/>
  <c r="L199" i="29"/>
  <c r="K199" i="29"/>
  <c r="J199" i="29"/>
  <c r="I199" i="29"/>
  <c r="B199" i="29"/>
  <c r="S199" i="29" s="1"/>
  <c r="T197" i="29"/>
  <c r="S197" i="29"/>
  <c r="L196" i="29"/>
  <c r="K196" i="29"/>
  <c r="J196" i="29"/>
  <c r="I196" i="29"/>
  <c r="B196" i="29"/>
  <c r="L195" i="29"/>
  <c r="K195" i="29"/>
  <c r="J195" i="29"/>
  <c r="I195" i="29"/>
  <c r="B195" i="29"/>
  <c r="S195" i="29" s="1"/>
  <c r="L194" i="29"/>
  <c r="K194" i="29"/>
  <c r="J194" i="29"/>
  <c r="I194" i="29"/>
  <c r="B194" i="29"/>
  <c r="L193" i="29"/>
  <c r="K193" i="29"/>
  <c r="J193" i="29"/>
  <c r="I193" i="29"/>
  <c r="B193" i="29"/>
  <c r="L192" i="29"/>
  <c r="K192" i="29"/>
  <c r="J192" i="29"/>
  <c r="I192" i="29"/>
  <c r="B192" i="29"/>
  <c r="S192" i="29" s="1"/>
  <c r="L191" i="29"/>
  <c r="K191" i="29"/>
  <c r="J191" i="29"/>
  <c r="I191" i="29"/>
  <c r="B191" i="29"/>
  <c r="M191" i="29" s="1"/>
  <c r="V191" i="29" s="1"/>
  <c r="L190" i="29"/>
  <c r="K190" i="29"/>
  <c r="J190" i="29"/>
  <c r="I190" i="29"/>
  <c r="B190" i="29"/>
  <c r="M190" i="29" s="1"/>
  <c r="V190" i="29" s="1"/>
  <c r="L189" i="29"/>
  <c r="K189" i="29"/>
  <c r="J189" i="29"/>
  <c r="I189" i="29"/>
  <c r="B189" i="29"/>
  <c r="M189" i="29" s="1"/>
  <c r="V189" i="29" s="1"/>
  <c r="L188" i="29"/>
  <c r="K188" i="29"/>
  <c r="J188" i="29"/>
  <c r="I188" i="29"/>
  <c r="B188" i="29"/>
  <c r="L187" i="29"/>
  <c r="K187" i="29"/>
  <c r="J187" i="29"/>
  <c r="I187" i="29"/>
  <c r="B187" i="29"/>
  <c r="S187" i="29" s="1"/>
  <c r="L186" i="29"/>
  <c r="K186" i="29"/>
  <c r="J186" i="29"/>
  <c r="I186" i="29"/>
  <c r="B186" i="29"/>
  <c r="L185" i="29"/>
  <c r="K185" i="29"/>
  <c r="J185" i="29"/>
  <c r="I185" i="29"/>
  <c r="B185" i="29"/>
  <c r="L184" i="29"/>
  <c r="K184" i="29"/>
  <c r="J184" i="29"/>
  <c r="I184" i="29"/>
  <c r="B184" i="29"/>
  <c r="S184" i="29" s="1"/>
  <c r="L183" i="29"/>
  <c r="K183" i="29"/>
  <c r="J183" i="29"/>
  <c r="I183" i="29"/>
  <c r="B183" i="29"/>
  <c r="L182" i="29"/>
  <c r="K182" i="29"/>
  <c r="J182" i="29"/>
  <c r="I182" i="29"/>
  <c r="B182" i="29"/>
  <c r="V182" i="29" s="1"/>
  <c r="T180" i="29"/>
  <c r="S180" i="29"/>
  <c r="L179" i="29"/>
  <c r="K179" i="29"/>
  <c r="J179" i="29"/>
  <c r="I179" i="29"/>
  <c r="B179" i="29"/>
  <c r="M179" i="29" s="1"/>
  <c r="V179" i="29" s="1"/>
  <c r="L178" i="29"/>
  <c r="K178" i="29"/>
  <c r="J178" i="29"/>
  <c r="I178" i="29"/>
  <c r="B178" i="29"/>
  <c r="M178" i="29" s="1"/>
  <c r="V178" i="29" s="1"/>
  <c r="L177" i="29"/>
  <c r="K177" i="29"/>
  <c r="J177" i="29"/>
  <c r="I177" i="29"/>
  <c r="B177" i="29"/>
  <c r="M177" i="29" s="1"/>
  <c r="V177" i="29" s="1"/>
  <c r="L176" i="29"/>
  <c r="K176" i="29"/>
  <c r="J176" i="29"/>
  <c r="I176" i="29"/>
  <c r="B176" i="29"/>
  <c r="L175" i="29"/>
  <c r="K175" i="29"/>
  <c r="J175" i="29"/>
  <c r="I175" i="29"/>
  <c r="B175" i="29"/>
  <c r="S175" i="29" s="1"/>
  <c r="L174" i="29"/>
  <c r="K174" i="29"/>
  <c r="J174" i="29"/>
  <c r="I174" i="29"/>
  <c r="B174" i="29"/>
  <c r="L173" i="29"/>
  <c r="K173" i="29"/>
  <c r="J173" i="29"/>
  <c r="I173" i="29"/>
  <c r="B173" i="29"/>
  <c r="L172" i="29"/>
  <c r="K172" i="29"/>
  <c r="J172" i="29"/>
  <c r="I172" i="29"/>
  <c r="B172" i="29"/>
  <c r="S172" i="29" s="1"/>
  <c r="L171" i="29"/>
  <c r="K171" i="29"/>
  <c r="J171" i="29"/>
  <c r="I171" i="29"/>
  <c r="B171" i="29"/>
  <c r="L170" i="29"/>
  <c r="K170" i="29"/>
  <c r="J170" i="29"/>
  <c r="I170" i="29"/>
  <c r="B170" i="29"/>
  <c r="L169" i="29"/>
  <c r="K169" i="29"/>
  <c r="J169" i="29"/>
  <c r="I169" i="29"/>
  <c r="B169" i="29"/>
  <c r="L168" i="29"/>
  <c r="K168" i="29"/>
  <c r="J168" i="29"/>
  <c r="I168" i="29"/>
  <c r="B168" i="29"/>
  <c r="L167" i="29"/>
  <c r="K167" i="29"/>
  <c r="J167" i="29"/>
  <c r="I167" i="29"/>
  <c r="B167" i="29"/>
  <c r="S167" i="29" s="1"/>
  <c r="L166" i="29"/>
  <c r="K166" i="29"/>
  <c r="J166" i="29"/>
  <c r="I166" i="29"/>
  <c r="B166" i="29"/>
  <c r="L165" i="29"/>
  <c r="K165" i="29"/>
  <c r="J165" i="29"/>
  <c r="I165" i="29"/>
  <c r="B165" i="29"/>
  <c r="T163" i="29"/>
  <c r="S163" i="29"/>
  <c r="L162" i="29"/>
  <c r="K162" i="29"/>
  <c r="J162" i="29"/>
  <c r="I162" i="29"/>
  <c r="B162" i="29"/>
  <c r="L161" i="29"/>
  <c r="K161" i="29"/>
  <c r="J161" i="29"/>
  <c r="I161" i="29"/>
  <c r="B161" i="29"/>
  <c r="S161" i="29" s="1"/>
  <c r="L160" i="29"/>
  <c r="K160" i="29"/>
  <c r="J160" i="29"/>
  <c r="I160" i="29"/>
  <c r="B160" i="29"/>
  <c r="S160" i="29" s="1"/>
  <c r="L159" i="29"/>
  <c r="K159" i="29"/>
  <c r="J159" i="29"/>
  <c r="I159" i="29"/>
  <c r="B159" i="29"/>
  <c r="S159" i="29" s="1"/>
  <c r="L158" i="29"/>
  <c r="K158" i="29"/>
  <c r="J158" i="29"/>
  <c r="I158" i="29"/>
  <c r="B158" i="29"/>
  <c r="M158" i="29" s="1"/>
  <c r="V158" i="29" s="1"/>
  <c r="L157" i="29"/>
  <c r="K157" i="29"/>
  <c r="J157" i="29"/>
  <c r="I157" i="29"/>
  <c r="B157" i="29"/>
  <c r="M157" i="29" s="1"/>
  <c r="V157" i="29" s="1"/>
  <c r="L156" i="29"/>
  <c r="K156" i="29"/>
  <c r="J156" i="29"/>
  <c r="I156" i="29"/>
  <c r="B156" i="29"/>
  <c r="L155" i="29"/>
  <c r="K155" i="29"/>
  <c r="J155" i="29"/>
  <c r="I155" i="29"/>
  <c r="B155" i="29"/>
  <c r="S155" i="29" s="1"/>
  <c r="L154" i="29"/>
  <c r="K154" i="29"/>
  <c r="J154" i="29"/>
  <c r="I154" i="29"/>
  <c r="B154" i="29"/>
  <c r="L153" i="29"/>
  <c r="K153" i="29"/>
  <c r="J153" i="29"/>
  <c r="I153" i="29"/>
  <c r="B153" i="29"/>
  <c r="S153" i="29" s="1"/>
  <c r="L152" i="29"/>
  <c r="K152" i="29"/>
  <c r="J152" i="29"/>
  <c r="I152" i="29"/>
  <c r="B152" i="29"/>
  <c r="S152" i="29" s="1"/>
  <c r="L151" i="29"/>
  <c r="K151" i="29"/>
  <c r="J151" i="29"/>
  <c r="I151" i="29"/>
  <c r="B151" i="29"/>
  <c r="S151" i="29" s="1"/>
  <c r="L150" i="29"/>
  <c r="K150" i="29"/>
  <c r="J150" i="29"/>
  <c r="I150" i="29"/>
  <c r="B150" i="29"/>
  <c r="M150" i="29" s="1"/>
  <c r="V150" i="29" s="1"/>
  <c r="L149" i="29"/>
  <c r="K149" i="29"/>
  <c r="J149" i="29"/>
  <c r="I149" i="29"/>
  <c r="B149" i="29"/>
  <c r="L148" i="29"/>
  <c r="K148" i="29"/>
  <c r="J148" i="29"/>
  <c r="I148" i="29"/>
  <c r="B148" i="29"/>
  <c r="T146" i="29"/>
  <c r="S146" i="29"/>
  <c r="L145" i="29"/>
  <c r="K145" i="29"/>
  <c r="J145" i="29"/>
  <c r="I145" i="29"/>
  <c r="B145" i="29"/>
  <c r="M145" i="29" s="1"/>
  <c r="V145" i="29" s="1"/>
  <c r="L144" i="29"/>
  <c r="K144" i="29"/>
  <c r="J144" i="29"/>
  <c r="I144" i="29"/>
  <c r="B144" i="29"/>
  <c r="L143" i="29"/>
  <c r="K143" i="29"/>
  <c r="J143" i="29"/>
  <c r="I143" i="29"/>
  <c r="B143" i="29"/>
  <c r="S143" i="29" s="1"/>
  <c r="L142" i="29"/>
  <c r="K142" i="29"/>
  <c r="J142" i="29"/>
  <c r="I142" i="29"/>
  <c r="B142" i="29"/>
  <c r="L141" i="29"/>
  <c r="K141" i="29"/>
  <c r="J141" i="29"/>
  <c r="I141" i="29"/>
  <c r="B141" i="29"/>
  <c r="S141" i="29" s="1"/>
  <c r="L140" i="29"/>
  <c r="K140" i="29"/>
  <c r="J140" i="29"/>
  <c r="I140" i="29"/>
  <c r="B140" i="29"/>
  <c r="L139" i="29"/>
  <c r="K139" i="29"/>
  <c r="J139" i="29"/>
  <c r="I139" i="29"/>
  <c r="B139" i="29"/>
  <c r="L138" i="29"/>
  <c r="K138" i="29"/>
  <c r="J138" i="29"/>
  <c r="I138" i="29"/>
  <c r="B138" i="29"/>
  <c r="L137" i="29"/>
  <c r="K137" i="29"/>
  <c r="J137" i="29"/>
  <c r="I137" i="29"/>
  <c r="B137" i="29"/>
  <c r="L136" i="29"/>
  <c r="K136" i="29"/>
  <c r="J136" i="29"/>
  <c r="I136" i="29"/>
  <c r="B136" i="29"/>
  <c r="L135" i="29"/>
  <c r="K135" i="29"/>
  <c r="J135" i="29"/>
  <c r="I135" i="29"/>
  <c r="B135" i="29"/>
  <c r="S135" i="29" s="1"/>
  <c r="L134" i="29"/>
  <c r="K134" i="29"/>
  <c r="J134" i="29"/>
  <c r="I134" i="29"/>
  <c r="B134" i="29"/>
  <c r="S134" i="29" s="1"/>
  <c r="L133" i="29"/>
  <c r="K133" i="29"/>
  <c r="J133" i="29"/>
  <c r="I133" i="29"/>
  <c r="B133" i="29"/>
  <c r="L132" i="29"/>
  <c r="K132" i="29"/>
  <c r="J132" i="29"/>
  <c r="I132" i="29"/>
  <c r="B132" i="29"/>
  <c r="L131" i="29"/>
  <c r="K131" i="29"/>
  <c r="J131" i="29"/>
  <c r="I131" i="29"/>
  <c r="B131" i="29"/>
  <c r="S131" i="29" s="1"/>
  <c r="T129" i="29"/>
  <c r="S129" i="29"/>
  <c r="L128" i="29"/>
  <c r="K128" i="29"/>
  <c r="J128" i="29"/>
  <c r="I128" i="29"/>
  <c r="B128" i="29"/>
  <c r="S128" i="29" s="1"/>
  <c r="L127" i="29"/>
  <c r="K127" i="29"/>
  <c r="J127" i="29"/>
  <c r="I127" i="29"/>
  <c r="B127" i="29"/>
  <c r="L126" i="29"/>
  <c r="K126" i="29"/>
  <c r="J126" i="29"/>
  <c r="I126" i="29"/>
  <c r="B126" i="29"/>
  <c r="M126" i="29" s="1"/>
  <c r="V126" i="29" s="1"/>
  <c r="L125" i="29"/>
  <c r="K125" i="29"/>
  <c r="J125" i="29"/>
  <c r="I125" i="29"/>
  <c r="B125" i="29"/>
  <c r="S125" i="29" s="1"/>
  <c r="L124" i="29"/>
  <c r="K124" i="29"/>
  <c r="J124" i="29"/>
  <c r="I124" i="29"/>
  <c r="B124" i="29"/>
  <c r="L123" i="29"/>
  <c r="K123" i="29"/>
  <c r="J123" i="29"/>
  <c r="I123" i="29"/>
  <c r="B123" i="29"/>
  <c r="L122" i="29"/>
  <c r="K122" i="29"/>
  <c r="J122" i="29"/>
  <c r="I122" i="29"/>
  <c r="B122" i="29"/>
  <c r="L121" i="29"/>
  <c r="K121" i="29"/>
  <c r="J121" i="29"/>
  <c r="I121" i="29"/>
  <c r="B121" i="29"/>
  <c r="L120" i="29"/>
  <c r="K120" i="29"/>
  <c r="J120" i="29"/>
  <c r="I120" i="29"/>
  <c r="B120" i="29"/>
  <c r="L119" i="29"/>
  <c r="K119" i="29"/>
  <c r="J119" i="29"/>
  <c r="I119" i="29"/>
  <c r="B119" i="29"/>
  <c r="L118" i="29"/>
  <c r="K118" i="29"/>
  <c r="J118" i="29"/>
  <c r="I118" i="29"/>
  <c r="B118" i="29"/>
  <c r="S118" i="29" s="1"/>
  <c r="L117" i="29"/>
  <c r="K117" i="29"/>
  <c r="J117" i="29"/>
  <c r="I117" i="29"/>
  <c r="B117" i="29"/>
  <c r="S117" i="29" s="1"/>
  <c r="L116" i="29"/>
  <c r="K116" i="29"/>
  <c r="J116" i="29"/>
  <c r="I116" i="29"/>
  <c r="B116" i="29"/>
  <c r="L115" i="29"/>
  <c r="K115" i="29"/>
  <c r="J115" i="29"/>
  <c r="I115" i="29"/>
  <c r="B115" i="29"/>
  <c r="L114" i="29"/>
  <c r="K114" i="29"/>
  <c r="J114" i="29"/>
  <c r="I114" i="29"/>
  <c r="B114" i="29"/>
  <c r="T112" i="29"/>
  <c r="S112" i="29"/>
  <c r="L106" i="29"/>
  <c r="K106" i="29"/>
  <c r="J106" i="29"/>
  <c r="I106" i="29"/>
  <c r="B106" i="29"/>
  <c r="L105" i="29"/>
  <c r="K105" i="29"/>
  <c r="J105" i="29"/>
  <c r="I105" i="29"/>
  <c r="B105" i="29"/>
  <c r="L104" i="29"/>
  <c r="K104" i="29"/>
  <c r="J104" i="29"/>
  <c r="I104" i="29"/>
  <c r="B104" i="29"/>
  <c r="S104" i="29" s="1"/>
  <c r="L103" i="29"/>
  <c r="K103" i="29"/>
  <c r="J103" i="29"/>
  <c r="I103" i="29"/>
  <c r="B103" i="29"/>
  <c r="L102" i="29"/>
  <c r="K102" i="29"/>
  <c r="J102" i="29"/>
  <c r="I102" i="29"/>
  <c r="B102" i="29"/>
  <c r="L101" i="29"/>
  <c r="K101" i="29"/>
  <c r="J101" i="29"/>
  <c r="I101" i="29"/>
  <c r="B101" i="29"/>
  <c r="L100" i="29"/>
  <c r="K100" i="29"/>
  <c r="J100" i="29"/>
  <c r="I100" i="29"/>
  <c r="B100" i="29"/>
  <c r="S100" i="29" s="1"/>
  <c r="L99" i="29"/>
  <c r="K99" i="29"/>
  <c r="J99" i="29"/>
  <c r="I99" i="29"/>
  <c r="B99" i="29"/>
  <c r="L98" i="29"/>
  <c r="K98" i="29"/>
  <c r="J98" i="29"/>
  <c r="I98" i="29"/>
  <c r="B98" i="29"/>
  <c r="L97" i="29"/>
  <c r="K97" i="29"/>
  <c r="J97" i="29"/>
  <c r="I97" i="29"/>
  <c r="B97" i="29"/>
  <c r="S97" i="29" s="1"/>
  <c r="L96" i="29"/>
  <c r="K96" i="29"/>
  <c r="J96" i="29"/>
  <c r="I96" i="29"/>
  <c r="B96" i="29"/>
  <c r="S96" i="29" s="1"/>
  <c r="L95" i="29"/>
  <c r="K95" i="29"/>
  <c r="J95" i="29"/>
  <c r="I95" i="29"/>
  <c r="B95" i="29"/>
  <c r="S95" i="29" s="1"/>
  <c r="L94" i="29"/>
  <c r="K94" i="29"/>
  <c r="J94" i="29"/>
  <c r="I94" i="29"/>
  <c r="B94" i="29"/>
  <c r="S94" i="29" s="1"/>
  <c r="T92" i="29"/>
  <c r="S92" i="29"/>
  <c r="L91" i="29"/>
  <c r="K91" i="29"/>
  <c r="J91" i="29"/>
  <c r="I91" i="29"/>
  <c r="B91" i="29"/>
  <c r="S91" i="29" s="1"/>
  <c r="L90" i="29"/>
  <c r="K90" i="29"/>
  <c r="J90" i="29"/>
  <c r="I90" i="29"/>
  <c r="B90" i="29"/>
  <c r="S90" i="29" s="1"/>
  <c r="L89" i="29"/>
  <c r="K89" i="29"/>
  <c r="J89" i="29"/>
  <c r="I89" i="29"/>
  <c r="B89" i="29"/>
  <c r="L88" i="29"/>
  <c r="K88" i="29"/>
  <c r="J88" i="29"/>
  <c r="I88" i="29"/>
  <c r="B88" i="29"/>
  <c r="S88" i="29" s="1"/>
  <c r="L87" i="29"/>
  <c r="K87" i="29"/>
  <c r="J87" i="29"/>
  <c r="I87" i="29"/>
  <c r="B87" i="29"/>
  <c r="L86" i="29"/>
  <c r="K86" i="29"/>
  <c r="J86" i="29"/>
  <c r="I86" i="29"/>
  <c r="B86" i="29"/>
  <c r="L85" i="29"/>
  <c r="K85" i="29"/>
  <c r="J85" i="29"/>
  <c r="I85" i="29"/>
  <c r="B85" i="29"/>
  <c r="S85" i="29" s="1"/>
  <c r="L84" i="29"/>
  <c r="K84" i="29"/>
  <c r="J84" i="29"/>
  <c r="I84" i="29"/>
  <c r="B84" i="29"/>
  <c r="L83" i="29"/>
  <c r="K83" i="29"/>
  <c r="J83" i="29"/>
  <c r="I83" i="29"/>
  <c r="B83" i="29"/>
  <c r="S83" i="29" s="1"/>
  <c r="L82" i="29"/>
  <c r="K82" i="29"/>
  <c r="J82" i="29"/>
  <c r="I82" i="29"/>
  <c r="B82" i="29"/>
  <c r="S82" i="29" s="1"/>
  <c r="L81" i="29"/>
  <c r="K81" i="29"/>
  <c r="J81" i="29"/>
  <c r="I81" i="29"/>
  <c r="B81" i="29"/>
  <c r="S81" i="29" s="1"/>
  <c r="L80" i="29"/>
  <c r="K80" i="29"/>
  <c r="J80" i="29"/>
  <c r="I80" i="29"/>
  <c r="B80" i="29"/>
  <c r="S80" i="29" s="1"/>
  <c r="L79" i="29"/>
  <c r="K79" i="29"/>
  <c r="J79" i="29"/>
  <c r="I79" i="29"/>
  <c r="B79" i="29"/>
  <c r="L78" i="29"/>
  <c r="K78" i="29"/>
  <c r="J78" i="29"/>
  <c r="I78" i="29"/>
  <c r="B78" i="29"/>
  <c r="L77" i="29"/>
  <c r="K77" i="29"/>
  <c r="J77" i="29"/>
  <c r="I77" i="29"/>
  <c r="B77" i="29"/>
  <c r="T75" i="29"/>
  <c r="S75" i="29"/>
  <c r="L70" i="29"/>
  <c r="K70" i="29"/>
  <c r="J70" i="29"/>
  <c r="I70" i="29"/>
  <c r="B70" i="29"/>
  <c r="S70" i="29" s="1"/>
  <c r="L69" i="29"/>
  <c r="K69" i="29"/>
  <c r="J69" i="29"/>
  <c r="I69" i="29"/>
  <c r="B69" i="29"/>
  <c r="L68" i="29"/>
  <c r="K68" i="29"/>
  <c r="J68" i="29"/>
  <c r="I68" i="29"/>
  <c r="B68" i="29"/>
  <c r="S68" i="29" s="1"/>
  <c r="L67" i="29"/>
  <c r="K67" i="29"/>
  <c r="J67" i="29"/>
  <c r="I67" i="29"/>
  <c r="B67" i="29"/>
  <c r="S67" i="29" s="1"/>
  <c r="L66" i="29"/>
  <c r="K66" i="29"/>
  <c r="J66" i="29"/>
  <c r="I66" i="29"/>
  <c r="B66" i="29"/>
  <c r="L65" i="29"/>
  <c r="K65" i="29"/>
  <c r="J65" i="29"/>
  <c r="I65" i="29"/>
  <c r="B65" i="29"/>
  <c r="S65" i="29" s="1"/>
  <c r="L64" i="29"/>
  <c r="K64" i="29"/>
  <c r="J64" i="29"/>
  <c r="I64" i="29"/>
  <c r="B64" i="29"/>
  <c r="L63" i="29"/>
  <c r="K63" i="29"/>
  <c r="J63" i="29"/>
  <c r="I63" i="29"/>
  <c r="B63" i="29"/>
  <c r="L62" i="29"/>
  <c r="K62" i="29"/>
  <c r="J62" i="29"/>
  <c r="I62" i="29"/>
  <c r="B62" i="29"/>
  <c r="L61" i="29"/>
  <c r="K61" i="29"/>
  <c r="J61" i="29"/>
  <c r="I61" i="29"/>
  <c r="B61" i="29"/>
  <c r="S61" i="29" s="1"/>
  <c r="L60" i="29"/>
  <c r="K60" i="29"/>
  <c r="J60" i="29"/>
  <c r="I60" i="29"/>
  <c r="B60" i="29"/>
  <c r="S60" i="29" s="1"/>
  <c r="L59" i="29"/>
  <c r="K59" i="29"/>
  <c r="J59" i="29"/>
  <c r="I59" i="29"/>
  <c r="B59" i="29"/>
  <c r="S59" i="29" s="1"/>
  <c r="L58" i="29"/>
  <c r="K58" i="29"/>
  <c r="J58" i="29"/>
  <c r="I58" i="29"/>
  <c r="B58" i="29"/>
  <c r="L57" i="29"/>
  <c r="K57" i="29"/>
  <c r="J57" i="29"/>
  <c r="I57" i="29"/>
  <c r="B57" i="29"/>
  <c r="T55" i="29"/>
  <c r="S55" i="29"/>
  <c r="L54" i="29"/>
  <c r="K54" i="29"/>
  <c r="J54" i="29"/>
  <c r="I54" i="29"/>
  <c r="B54" i="29"/>
  <c r="L53" i="29"/>
  <c r="K53" i="29"/>
  <c r="J53" i="29"/>
  <c r="I53" i="29"/>
  <c r="B53" i="29"/>
  <c r="S53" i="29" s="1"/>
  <c r="L52" i="29"/>
  <c r="K52" i="29"/>
  <c r="J52" i="29"/>
  <c r="I52" i="29"/>
  <c r="B52" i="29"/>
  <c r="L51" i="29"/>
  <c r="K51" i="29"/>
  <c r="J51" i="29"/>
  <c r="I51" i="29"/>
  <c r="B51" i="29"/>
  <c r="L50" i="29"/>
  <c r="K50" i="29"/>
  <c r="J50" i="29"/>
  <c r="I50" i="29"/>
  <c r="B50" i="29"/>
  <c r="L49" i="29"/>
  <c r="K49" i="29"/>
  <c r="J49" i="29"/>
  <c r="I49" i="29"/>
  <c r="B49" i="29"/>
  <c r="L48" i="29"/>
  <c r="K48" i="29"/>
  <c r="J48" i="29"/>
  <c r="I48" i="29"/>
  <c r="B48" i="29"/>
  <c r="S48" i="29" s="1"/>
  <c r="L47" i="29"/>
  <c r="K47" i="29"/>
  <c r="J47" i="29"/>
  <c r="I47" i="29"/>
  <c r="B47" i="29"/>
  <c r="S47" i="29" s="1"/>
  <c r="L46" i="29"/>
  <c r="K46" i="29"/>
  <c r="J46" i="29"/>
  <c r="I46" i="29"/>
  <c r="B46" i="29"/>
  <c r="L45" i="29"/>
  <c r="K45" i="29"/>
  <c r="J45" i="29"/>
  <c r="I45" i="29"/>
  <c r="B45" i="29"/>
  <c r="S45" i="29" s="1"/>
  <c r="L44" i="29"/>
  <c r="K44" i="29"/>
  <c r="J44" i="29"/>
  <c r="I44" i="29"/>
  <c r="B44" i="29"/>
  <c r="L43" i="29"/>
  <c r="K43" i="29"/>
  <c r="J43" i="29"/>
  <c r="I43" i="29"/>
  <c r="B43" i="29"/>
  <c r="L42" i="29"/>
  <c r="K42" i="29"/>
  <c r="J42" i="29"/>
  <c r="I42" i="29"/>
  <c r="B42" i="29"/>
  <c r="S42" i="29" s="1"/>
  <c r="L41" i="29"/>
  <c r="K41" i="29"/>
  <c r="J41" i="29"/>
  <c r="I41" i="29"/>
  <c r="B41" i="29"/>
  <c r="L40" i="29"/>
  <c r="K40" i="29"/>
  <c r="J40" i="29"/>
  <c r="I40" i="29"/>
  <c r="B40" i="29"/>
  <c r="S40" i="29" s="1"/>
  <c r="T38" i="29"/>
  <c r="S38" i="29"/>
  <c r="L37" i="29"/>
  <c r="K37" i="29"/>
  <c r="J37" i="29"/>
  <c r="I37" i="29"/>
  <c r="B37" i="29"/>
  <c r="M37" i="29" s="1"/>
  <c r="V37" i="29" s="1"/>
  <c r="L36" i="29"/>
  <c r="K36" i="29"/>
  <c r="J36" i="29"/>
  <c r="I36" i="29"/>
  <c r="B36" i="29"/>
  <c r="L35" i="29"/>
  <c r="K35" i="29"/>
  <c r="J35" i="29"/>
  <c r="I35" i="29"/>
  <c r="B35" i="29"/>
  <c r="S35" i="29" s="1"/>
  <c r="L34" i="29"/>
  <c r="K34" i="29"/>
  <c r="J34" i="29"/>
  <c r="I34" i="29"/>
  <c r="B34" i="29"/>
  <c r="L33" i="29"/>
  <c r="K33" i="29"/>
  <c r="J33" i="29"/>
  <c r="I33" i="29"/>
  <c r="B33" i="29"/>
  <c r="L32" i="29"/>
  <c r="K32" i="29"/>
  <c r="J32" i="29"/>
  <c r="I32" i="29"/>
  <c r="B32" i="29"/>
  <c r="M32" i="29" s="1"/>
  <c r="V32" i="29" s="1"/>
  <c r="L31" i="29"/>
  <c r="K31" i="29"/>
  <c r="J31" i="29"/>
  <c r="I31" i="29"/>
  <c r="B31" i="29"/>
  <c r="L30" i="29"/>
  <c r="K30" i="29"/>
  <c r="J30" i="29"/>
  <c r="I30" i="29"/>
  <c r="B30" i="29"/>
  <c r="L29" i="29"/>
  <c r="K29" i="29"/>
  <c r="J29" i="29"/>
  <c r="I29" i="29"/>
  <c r="B29" i="29"/>
  <c r="M29" i="29" s="1"/>
  <c r="V29" i="29" s="1"/>
  <c r="L28" i="29"/>
  <c r="K28" i="29"/>
  <c r="J28" i="29"/>
  <c r="I28" i="29"/>
  <c r="B28" i="29"/>
  <c r="L27" i="29"/>
  <c r="K27" i="29"/>
  <c r="J27" i="29"/>
  <c r="I27" i="29"/>
  <c r="B27" i="29"/>
  <c r="S27" i="29" s="1"/>
  <c r="L26" i="29"/>
  <c r="K26" i="29"/>
  <c r="J26" i="29"/>
  <c r="I26" i="29"/>
  <c r="B26" i="29"/>
  <c r="L25" i="29"/>
  <c r="K25" i="29"/>
  <c r="J25" i="29"/>
  <c r="I25" i="29"/>
  <c r="B25" i="29"/>
  <c r="L24" i="29"/>
  <c r="K24" i="29"/>
  <c r="J24" i="29"/>
  <c r="I24" i="29"/>
  <c r="B24" i="29"/>
  <c r="L23" i="29"/>
  <c r="K23" i="29"/>
  <c r="J23" i="29"/>
  <c r="I23" i="29"/>
  <c r="B23" i="29"/>
  <c r="T21" i="29"/>
  <c r="S21" i="29"/>
  <c r="L20" i="29"/>
  <c r="K20" i="29"/>
  <c r="J20" i="29"/>
  <c r="I20" i="29"/>
  <c r="B20" i="29"/>
  <c r="M20" i="29" s="1"/>
  <c r="V20" i="29" s="1"/>
  <c r="L19" i="29"/>
  <c r="K19" i="29"/>
  <c r="J19" i="29"/>
  <c r="I19" i="29"/>
  <c r="B19" i="29"/>
  <c r="S19" i="29" s="1"/>
  <c r="L18" i="29"/>
  <c r="K18" i="29"/>
  <c r="J18" i="29"/>
  <c r="I18" i="29"/>
  <c r="B18" i="29"/>
  <c r="S18" i="29" s="1"/>
  <c r="L17" i="29"/>
  <c r="K17" i="29"/>
  <c r="J17" i="29"/>
  <c r="I17" i="29"/>
  <c r="B17" i="29"/>
  <c r="L16" i="29"/>
  <c r="K16" i="29"/>
  <c r="J16" i="29"/>
  <c r="I16" i="29"/>
  <c r="B16" i="29"/>
  <c r="L15" i="29"/>
  <c r="K15" i="29"/>
  <c r="J15" i="29"/>
  <c r="I15" i="29"/>
  <c r="B15" i="29"/>
  <c r="M15" i="29" s="1"/>
  <c r="V15" i="29" s="1"/>
  <c r="L14" i="29"/>
  <c r="K14" i="29"/>
  <c r="J14" i="29"/>
  <c r="I14" i="29"/>
  <c r="B14" i="29"/>
  <c r="L13" i="29"/>
  <c r="K13" i="29"/>
  <c r="J13" i="29"/>
  <c r="I13" i="29"/>
  <c r="B13" i="29"/>
  <c r="M13" i="29" s="1"/>
  <c r="V13" i="29" s="1"/>
  <c r="L12" i="29"/>
  <c r="K12" i="29"/>
  <c r="J12" i="29"/>
  <c r="I12" i="29"/>
  <c r="B12" i="29"/>
  <c r="L11" i="29"/>
  <c r="K11" i="29"/>
  <c r="J11" i="29"/>
  <c r="I11" i="29"/>
  <c r="B11" i="29"/>
  <c r="L10" i="29"/>
  <c r="K10" i="29"/>
  <c r="J10" i="29"/>
  <c r="I10" i="29"/>
  <c r="B10" i="29"/>
  <c r="S10" i="29" s="1"/>
  <c r="L9" i="29"/>
  <c r="K9" i="29"/>
  <c r="J9" i="29"/>
  <c r="I9" i="29"/>
  <c r="B9" i="29"/>
  <c r="S9" i="29" s="1"/>
  <c r="L8" i="29"/>
  <c r="K8" i="29"/>
  <c r="J8" i="29"/>
  <c r="I8" i="29"/>
  <c r="B8" i="29"/>
  <c r="S8" i="29" s="1"/>
  <c r="L7" i="29"/>
  <c r="K7" i="29"/>
  <c r="J7" i="29"/>
  <c r="I7" i="29"/>
  <c r="B7" i="29"/>
  <c r="L6" i="29"/>
  <c r="K6" i="29"/>
  <c r="J6" i="29"/>
  <c r="I6" i="29"/>
  <c r="B6" i="29"/>
  <c r="N342" i="28"/>
  <c r="M342" i="28"/>
  <c r="B342" i="28"/>
  <c r="N341" i="28"/>
  <c r="M341" i="28"/>
  <c r="L341" i="28"/>
  <c r="K341" i="28"/>
  <c r="B341" i="28"/>
  <c r="N340" i="28"/>
  <c r="M340" i="28"/>
  <c r="L340" i="28"/>
  <c r="K340" i="28"/>
  <c r="B340" i="28"/>
  <c r="N339" i="28"/>
  <c r="M339" i="28"/>
  <c r="L339" i="28"/>
  <c r="K339" i="28"/>
  <c r="B339" i="28"/>
  <c r="N338" i="28"/>
  <c r="M338" i="28"/>
  <c r="L338" i="28"/>
  <c r="K338" i="28"/>
  <c r="B338" i="28"/>
  <c r="N337" i="28"/>
  <c r="M337" i="28"/>
  <c r="L337" i="28"/>
  <c r="K337" i="28"/>
  <c r="B337" i="28"/>
  <c r="N336" i="28"/>
  <c r="M336" i="28"/>
  <c r="L336" i="28"/>
  <c r="K336" i="28"/>
  <c r="B336" i="28"/>
  <c r="N335" i="28"/>
  <c r="M335" i="28"/>
  <c r="L335" i="28"/>
  <c r="K335" i="28"/>
  <c r="B335" i="28"/>
  <c r="N334" i="28"/>
  <c r="M334" i="28"/>
  <c r="L334" i="28"/>
  <c r="K334" i="28"/>
  <c r="B334" i="28"/>
  <c r="N333" i="28"/>
  <c r="M333" i="28"/>
  <c r="L333" i="28"/>
  <c r="K333" i="28"/>
  <c r="B333" i="28"/>
  <c r="N332" i="28"/>
  <c r="M332" i="28"/>
  <c r="L332" i="28"/>
  <c r="K332" i="28"/>
  <c r="B332" i="28"/>
  <c r="N331" i="28"/>
  <c r="M331" i="28"/>
  <c r="L331" i="28"/>
  <c r="K331" i="28"/>
  <c r="B331" i="28"/>
  <c r="N330" i="28"/>
  <c r="M330" i="28"/>
  <c r="L330" i="28"/>
  <c r="K330" i="28"/>
  <c r="B330" i="28"/>
  <c r="N329" i="28"/>
  <c r="M329" i="28"/>
  <c r="L329" i="28"/>
  <c r="K329" i="28"/>
  <c r="B329" i="28"/>
  <c r="N328" i="28"/>
  <c r="M328" i="28"/>
  <c r="L328" i="28"/>
  <c r="K328" i="28"/>
  <c r="H328" i="28"/>
  <c r="B328" i="28"/>
  <c r="N325" i="28"/>
  <c r="M325" i="28"/>
  <c r="L325" i="28"/>
  <c r="K325" i="28"/>
  <c r="B325" i="28"/>
  <c r="N324" i="28"/>
  <c r="M324" i="28"/>
  <c r="L324" i="28"/>
  <c r="K324" i="28"/>
  <c r="B324" i="28"/>
  <c r="N323" i="28"/>
  <c r="M323" i="28"/>
  <c r="L323" i="28"/>
  <c r="K323" i="28"/>
  <c r="B323" i="28"/>
  <c r="N322" i="28"/>
  <c r="M322" i="28"/>
  <c r="L322" i="28"/>
  <c r="K322" i="28"/>
  <c r="B322" i="28"/>
  <c r="N321" i="28"/>
  <c r="M321" i="28"/>
  <c r="L321" i="28"/>
  <c r="K321" i="28"/>
  <c r="B321" i="28"/>
  <c r="N320" i="28"/>
  <c r="M320" i="28"/>
  <c r="L320" i="28"/>
  <c r="K320" i="28"/>
  <c r="B320" i="28"/>
  <c r="N319" i="28"/>
  <c r="M319" i="28"/>
  <c r="L319" i="28"/>
  <c r="K319" i="28"/>
  <c r="B319" i="28"/>
  <c r="N318" i="28"/>
  <c r="M318" i="28"/>
  <c r="L318" i="28"/>
  <c r="K318" i="28"/>
  <c r="B318" i="28"/>
  <c r="N317" i="28"/>
  <c r="M317" i="28"/>
  <c r="L317" i="28"/>
  <c r="K317" i="28"/>
  <c r="B317" i="28"/>
  <c r="N316" i="28"/>
  <c r="M316" i="28"/>
  <c r="L316" i="28"/>
  <c r="K316" i="28"/>
  <c r="B316" i="28"/>
  <c r="N315" i="28"/>
  <c r="M315" i="28"/>
  <c r="L315" i="28"/>
  <c r="K315" i="28"/>
  <c r="B315" i="28"/>
  <c r="N314" i="28"/>
  <c r="M314" i="28"/>
  <c r="L314" i="28"/>
  <c r="K314" i="28"/>
  <c r="B314" i="28"/>
  <c r="N313" i="28"/>
  <c r="M313" i="28"/>
  <c r="L313" i="28"/>
  <c r="K313" i="28"/>
  <c r="B313" i="28"/>
  <c r="N312" i="28"/>
  <c r="M312" i="28"/>
  <c r="L312" i="28"/>
  <c r="K312" i="28"/>
  <c r="B312" i="28"/>
  <c r="N311" i="28"/>
  <c r="M311" i="28"/>
  <c r="L311" i="28"/>
  <c r="K311" i="28"/>
  <c r="H311" i="28"/>
  <c r="B311" i="28"/>
  <c r="N308" i="28"/>
  <c r="M308" i="28"/>
  <c r="L308" i="28"/>
  <c r="K308" i="28"/>
  <c r="B308" i="28"/>
  <c r="N307" i="28"/>
  <c r="M307" i="28"/>
  <c r="L307" i="28"/>
  <c r="K307" i="28"/>
  <c r="B307" i="28"/>
  <c r="N306" i="28"/>
  <c r="M306" i="28"/>
  <c r="L306" i="28"/>
  <c r="K306" i="28"/>
  <c r="B306" i="28"/>
  <c r="N305" i="28"/>
  <c r="M305" i="28"/>
  <c r="L305" i="28"/>
  <c r="K305" i="28"/>
  <c r="B305" i="28"/>
  <c r="N304" i="28"/>
  <c r="M304" i="28"/>
  <c r="L304" i="28"/>
  <c r="K304" i="28"/>
  <c r="B304" i="28"/>
  <c r="N303" i="28"/>
  <c r="M303" i="28"/>
  <c r="L303" i="28"/>
  <c r="K303" i="28"/>
  <c r="B303" i="28"/>
  <c r="N302" i="28"/>
  <c r="M302" i="28"/>
  <c r="L302" i="28"/>
  <c r="K302" i="28"/>
  <c r="B302" i="28"/>
  <c r="N301" i="28"/>
  <c r="M301" i="28"/>
  <c r="L301" i="28"/>
  <c r="K301" i="28"/>
  <c r="B301" i="28"/>
  <c r="N300" i="28"/>
  <c r="M300" i="28"/>
  <c r="L300" i="28"/>
  <c r="K300" i="28"/>
  <c r="B300" i="28"/>
  <c r="N299" i="28"/>
  <c r="M299" i="28"/>
  <c r="L299" i="28"/>
  <c r="K299" i="28"/>
  <c r="B299" i="28"/>
  <c r="N298" i="28"/>
  <c r="M298" i="28"/>
  <c r="L298" i="28"/>
  <c r="K298" i="28"/>
  <c r="B298" i="28"/>
  <c r="N297" i="28"/>
  <c r="M297" i="28"/>
  <c r="L297" i="28"/>
  <c r="K297" i="28"/>
  <c r="B297" i="28"/>
  <c r="N296" i="28"/>
  <c r="M296" i="28"/>
  <c r="L296" i="28"/>
  <c r="K296" i="28"/>
  <c r="B296" i="28"/>
  <c r="N295" i="28"/>
  <c r="M295" i="28"/>
  <c r="L295" i="28"/>
  <c r="K295" i="28"/>
  <c r="B295" i="28"/>
  <c r="N294" i="28"/>
  <c r="M294" i="28"/>
  <c r="L294" i="28"/>
  <c r="K294" i="28"/>
  <c r="H294" i="28"/>
  <c r="B294" i="28"/>
  <c r="N291" i="28"/>
  <c r="M291" i="28"/>
  <c r="L291" i="28"/>
  <c r="K291" i="28"/>
  <c r="B291" i="28"/>
  <c r="N290" i="28"/>
  <c r="M290" i="28"/>
  <c r="L290" i="28"/>
  <c r="K290" i="28"/>
  <c r="B290" i="28"/>
  <c r="N289" i="28"/>
  <c r="M289" i="28"/>
  <c r="L289" i="28"/>
  <c r="K289" i="28"/>
  <c r="B289" i="28"/>
  <c r="N288" i="28"/>
  <c r="M288" i="28"/>
  <c r="L288" i="28"/>
  <c r="K288" i="28"/>
  <c r="B288" i="28"/>
  <c r="N287" i="28"/>
  <c r="M287" i="28"/>
  <c r="L287" i="28"/>
  <c r="K287" i="28"/>
  <c r="B287" i="28"/>
  <c r="N286" i="28"/>
  <c r="M286" i="28"/>
  <c r="L286" i="28"/>
  <c r="K286" i="28"/>
  <c r="B286" i="28"/>
  <c r="N285" i="28"/>
  <c r="M285" i="28"/>
  <c r="L285" i="28"/>
  <c r="K285" i="28"/>
  <c r="B285" i="28"/>
  <c r="N284" i="28"/>
  <c r="M284" i="28"/>
  <c r="L284" i="28"/>
  <c r="K284" i="28"/>
  <c r="B284" i="28"/>
  <c r="N283" i="28"/>
  <c r="M283" i="28"/>
  <c r="L283" i="28"/>
  <c r="K283" i="28"/>
  <c r="B283" i="28"/>
  <c r="N282" i="28"/>
  <c r="M282" i="28"/>
  <c r="L282" i="28"/>
  <c r="K282" i="28"/>
  <c r="B282" i="28"/>
  <c r="N281" i="28"/>
  <c r="M281" i="28"/>
  <c r="L281" i="28"/>
  <c r="K281" i="28"/>
  <c r="B281" i="28"/>
  <c r="N280" i="28"/>
  <c r="M280" i="28"/>
  <c r="L280" i="28"/>
  <c r="K280" i="28"/>
  <c r="B280" i="28"/>
  <c r="N279" i="28"/>
  <c r="M279" i="28"/>
  <c r="L279" i="28"/>
  <c r="K279" i="28"/>
  <c r="B279" i="28"/>
  <c r="N278" i="28"/>
  <c r="M278" i="28"/>
  <c r="L278" i="28"/>
  <c r="K278" i="28"/>
  <c r="B278" i="28"/>
  <c r="N277" i="28"/>
  <c r="M277" i="28"/>
  <c r="L277" i="28"/>
  <c r="K277" i="28"/>
  <c r="H277" i="28"/>
  <c r="B277" i="28"/>
  <c r="N274" i="28"/>
  <c r="M274" i="28"/>
  <c r="L274" i="28"/>
  <c r="K274" i="28"/>
  <c r="B274" i="28"/>
  <c r="N273" i="28"/>
  <c r="M273" i="28"/>
  <c r="L273" i="28"/>
  <c r="K273" i="28"/>
  <c r="B273" i="28"/>
  <c r="N272" i="28"/>
  <c r="M272" i="28"/>
  <c r="L272" i="28"/>
  <c r="K272" i="28"/>
  <c r="B272" i="28"/>
  <c r="N271" i="28"/>
  <c r="M271" i="28"/>
  <c r="L271" i="28"/>
  <c r="K271" i="28"/>
  <c r="B271" i="28"/>
  <c r="N270" i="28"/>
  <c r="M270" i="28"/>
  <c r="L270" i="28"/>
  <c r="K270" i="28"/>
  <c r="B270" i="28"/>
  <c r="N269" i="28"/>
  <c r="M269" i="28"/>
  <c r="L269" i="28"/>
  <c r="K269" i="28"/>
  <c r="B269" i="28"/>
  <c r="N268" i="28"/>
  <c r="M268" i="28"/>
  <c r="L268" i="28"/>
  <c r="K268" i="28"/>
  <c r="B268" i="28"/>
  <c r="N267" i="28"/>
  <c r="M267" i="28"/>
  <c r="L267" i="28"/>
  <c r="K267" i="28"/>
  <c r="B267" i="28"/>
  <c r="N266" i="28"/>
  <c r="M266" i="28"/>
  <c r="L266" i="28"/>
  <c r="K266" i="28"/>
  <c r="B266" i="28"/>
  <c r="N265" i="28"/>
  <c r="M265" i="28"/>
  <c r="L265" i="28"/>
  <c r="K265" i="28"/>
  <c r="B265" i="28"/>
  <c r="N264" i="28"/>
  <c r="M264" i="28"/>
  <c r="L264" i="28"/>
  <c r="K264" i="28"/>
  <c r="B264" i="28"/>
  <c r="N263" i="28"/>
  <c r="M263" i="28"/>
  <c r="L263" i="28"/>
  <c r="K263" i="28"/>
  <c r="B263" i="28"/>
  <c r="N262" i="28"/>
  <c r="M262" i="28"/>
  <c r="L262" i="28"/>
  <c r="K262" i="28"/>
  <c r="B262" i="28"/>
  <c r="N261" i="28"/>
  <c r="M261" i="28"/>
  <c r="L261" i="28"/>
  <c r="K261" i="28"/>
  <c r="B261" i="28"/>
  <c r="N260" i="28"/>
  <c r="M260" i="28"/>
  <c r="L260" i="28"/>
  <c r="K260" i="28"/>
  <c r="H260" i="28"/>
  <c r="B260" i="28"/>
  <c r="N257" i="28"/>
  <c r="M257" i="28"/>
  <c r="L257" i="28"/>
  <c r="K257" i="28"/>
  <c r="B257" i="28"/>
  <c r="N256" i="28"/>
  <c r="M256" i="28"/>
  <c r="L256" i="28"/>
  <c r="K256" i="28"/>
  <c r="B256" i="28"/>
  <c r="N255" i="28"/>
  <c r="M255" i="28"/>
  <c r="L255" i="28"/>
  <c r="K255" i="28"/>
  <c r="B255" i="28"/>
  <c r="N254" i="28"/>
  <c r="M254" i="28"/>
  <c r="L254" i="28"/>
  <c r="K254" i="28"/>
  <c r="B254" i="28"/>
  <c r="N253" i="28"/>
  <c r="M253" i="28"/>
  <c r="L253" i="28"/>
  <c r="K253" i="28"/>
  <c r="B253" i="28"/>
  <c r="N252" i="28"/>
  <c r="M252" i="28"/>
  <c r="L252" i="28"/>
  <c r="K252" i="28"/>
  <c r="B252" i="28"/>
  <c r="N251" i="28"/>
  <c r="M251" i="28"/>
  <c r="L251" i="28"/>
  <c r="K251" i="28"/>
  <c r="B251" i="28"/>
  <c r="N250" i="28"/>
  <c r="M250" i="28"/>
  <c r="L250" i="28"/>
  <c r="K250" i="28"/>
  <c r="B250" i="28"/>
  <c r="N249" i="28"/>
  <c r="M249" i="28"/>
  <c r="L249" i="28"/>
  <c r="K249" i="28"/>
  <c r="B249" i="28"/>
  <c r="N248" i="28"/>
  <c r="M248" i="28"/>
  <c r="L248" i="28"/>
  <c r="K248" i="28"/>
  <c r="B248" i="28"/>
  <c r="N247" i="28"/>
  <c r="M247" i="28"/>
  <c r="L247" i="28"/>
  <c r="K247" i="28"/>
  <c r="B247" i="28"/>
  <c r="N246" i="28"/>
  <c r="M246" i="28"/>
  <c r="L246" i="28"/>
  <c r="K246" i="28"/>
  <c r="B246" i="28"/>
  <c r="N245" i="28"/>
  <c r="M245" i="28"/>
  <c r="L245" i="28"/>
  <c r="K245" i="28"/>
  <c r="B245" i="28"/>
  <c r="N244" i="28"/>
  <c r="M244" i="28"/>
  <c r="L244" i="28"/>
  <c r="K244" i="28"/>
  <c r="B244" i="28"/>
  <c r="N243" i="28"/>
  <c r="M243" i="28"/>
  <c r="L243" i="28"/>
  <c r="K243" i="28"/>
  <c r="H243" i="28"/>
  <c r="B243" i="28"/>
  <c r="N240" i="28"/>
  <c r="M240" i="28"/>
  <c r="L240" i="28"/>
  <c r="K240" i="28"/>
  <c r="B240" i="28"/>
  <c r="N239" i="28"/>
  <c r="M239" i="28"/>
  <c r="L239" i="28"/>
  <c r="K239" i="28"/>
  <c r="B239" i="28"/>
  <c r="N238" i="28"/>
  <c r="M238" i="28"/>
  <c r="L238" i="28"/>
  <c r="K238" i="28"/>
  <c r="B238" i="28"/>
  <c r="N237" i="28"/>
  <c r="M237" i="28"/>
  <c r="L237" i="28"/>
  <c r="K237" i="28"/>
  <c r="B237" i="28"/>
  <c r="N236" i="28"/>
  <c r="M236" i="28"/>
  <c r="L236" i="28"/>
  <c r="K236" i="28"/>
  <c r="B236" i="28"/>
  <c r="N235" i="28"/>
  <c r="M235" i="28"/>
  <c r="L235" i="28"/>
  <c r="K235" i="28"/>
  <c r="B235" i="28"/>
  <c r="N234" i="28"/>
  <c r="M234" i="28"/>
  <c r="L234" i="28"/>
  <c r="K234" i="28"/>
  <c r="B234" i="28"/>
  <c r="N233" i="28"/>
  <c r="M233" i="28"/>
  <c r="L233" i="28"/>
  <c r="K233" i="28"/>
  <c r="B233" i="28"/>
  <c r="N232" i="28"/>
  <c r="M232" i="28"/>
  <c r="L232" i="28"/>
  <c r="K232" i="28"/>
  <c r="B232" i="28"/>
  <c r="N231" i="28"/>
  <c r="M231" i="28"/>
  <c r="L231" i="28"/>
  <c r="K231" i="28"/>
  <c r="B231" i="28"/>
  <c r="N230" i="28"/>
  <c r="M230" i="28"/>
  <c r="L230" i="28"/>
  <c r="K230" i="28"/>
  <c r="B230" i="28"/>
  <c r="N229" i="28"/>
  <c r="M229" i="28"/>
  <c r="L229" i="28"/>
  <c r="K229" i="28"/>
  <c r="B229" i="28"/>
  <c r="N228" i="28"/>
  <c r="M228" i="28"/>
  <c r="L228" i="28"/>
  <c r="K228" i="28"/>
  <c r="B228" i="28"/>
  <c r="N227" i="28"/>
  <c r="M227" i="28"/>
  <c r="L227" i="28"/>
  <c r="K227" i="28"/>
  <c r="B227" i="28"/>
  <c r="N226" i="28"/>
  <c r="M226" i="28"/>
  <c r="L226" i="28"/>
  <c r="K226" i="28"/>
  <c r="H226" i="28"/>
  <c r="B226" i="28"/>
  <c r="N223" i="28"/>
  <c r="M223" i="28"/>
  <c r="L223" i="28"/>
  <c r="K223" i="28"/>
  <c r="B223" i="28"/>
  <c r="N222" i="28"/>
  <c r="M222" i="28"/>
  <c r="L222" i="28"/>
  <c r="K222" i="28"/>
  <c r="B222" i="28"/>
  <c r="N221" i="28"/>
  <c r="M221" i="28"/>
  <c r="L221" i="28"/>
  <c r="K221" i="28"/>
  <c r="B221" i="28"/>
  <c r="N220" i="28"/>
  <c r="M220" i="28"/>
  <c r="L220" i="28"/>
  <c r="K220" i="28"/>
  <c r="B220" i="28"/>
  <c r="N219" i="28"/>
  <c r="M219" i="28"/>
  <c r="L219" i="28"/>
  <c r="K219" i="28"/>
  <c r="B219" i="28"/>
  <c r="N218" i="28"/>
  <c r="M218" i="28"/>
  <c r="L218" i="28"/>
  <c r="K218" i="28"/>
  <c r="B218" i="28"/>
  <c r="N217" i="28"/>
  <c r="M217" i="28"/>
  <c r="L217" i="28"/>
  <c r="K217" i="28"/>
  <c r="B217" i="28"/>
  <c r="N216" i="28"/>
  <c r="M216" i="28"/>
  <c r="L216" i="28"/>
  <c r="K216" i="28"/>
  <c r="B216" i="28"/>
  <c r="N215" i="28"/>
  <c r="M215" i="28"/>
  <c r="L215" i="28"/>
  <c r="K215" i="28"/>
  <c r="B215" i="28"/>
  <c r="N214" i="28"/>
  <c r="M214" i="28"/>
  <c r="L214" i="28"/>
  <c r="K214" i="28"/>
  <c r="B214" i="28"/>
  <c r="N213" i="28"/>
  <c r="M213" i="28"/>
  <c r="L213" i="28"/>
  <c r="K213" i="28"/>
  <c r="B213" i="28"/>
  <c r="N212" i="28"/>
  <c r="M212" i="28"/>
  <c r="L212" i="28"/>
  <c r="K212" i="28"/>
  <c r="B212" i="28"/>
  <c r="N211" i="28"/>
  <c r="M211" i="28"/>
  <c r="L211" i="28"/>
  <c r="K211" i="28"/>
  <c r="B211" i="28"/>
  <c r="N210" i="28"/>
  <c r="M210" i="28"/>
  <c r="L210" i="28"/>
  <c r="K210" i="28"/>
  <c r="B210" i="28"/>
  <c r="N209" i="28"/>
  <c r="M209" i="28"/>
  <c r="L209" i="28"/>
  <c r="K209" i="28"/>
  <c r="H209" i="28"/>
  <c r="B209" i="28"/>
  <c r="N206" i="28"/>
  <c r="M206" i="28"/>
  <c r="L206" i="28"/>
  <c r="K206" i="28"/>
  <c r="B206" i="28"/>
  <c r="N205" i="28"/>
  <c r="M205" i="28"/>
  <c r="L205" i="28"/>
  <c r="K205" i="28"/>
  <c r="B205" i="28"/>
  <c r="N204" i="28"/>
  <c r="M204" i="28"/>
  <c r="L204" i="28"/>
  <c r="K204" i="28"/>
  <c r="B204" i="28"/>
  <c r="N203" i="28"/>
  <c r="M203" i="28"/>
  <c r="L203" i="28"/>
  <c r="K203" i="28"/>
  <c r="B203" i="28"/>
  <c r="N202" i="28"/>
  <c r="M202" i="28"/>
  <c r="L202" i="28"/>
  <c r="K202" i="28"/>
  <c r="B202" i="28"/>
  <c r="N201" i="28"/>
  <c r="M201" i="28"/>
  <c r="L201" i="28"/>
  <c r="K201" i="28"/>
  <c r="B201" i="28"/>
  <c r="N200" i="28"/>
  <c r="M200" i="28"/>
  <c r="L200" i="28"/>
  <c r="K200" i="28"/>
  <c r="B200" i="28"/>
  <c r="N199" i="28"/>
  <c r="M199" i="28"/>
  <c r="L199" i="28"/>
  <c r="K199" i="28"/>
  <c r="B199" i="28"/>
  <c r="N198" i="28"/>
  <c r="M198" i="28"/>
  <c r="L198" i="28"/>
  <c r="K198" i="28"/>
  <c r="B198" i="28"/>
  <c r="N197" i="28"/>
  <c r="M197" i="28"/>
  <c r="L197" i="28"/>
  <c r="K197" i="28"/>
  <c r="B197" i="28"/>
  <c r="N196" i="28"/>
  <c r="M196" i="28"/>
  <c r="L196" i="28"/>
  <c r="K196" i="28"/>
  <c r="B196" i="28"/>
  <c r="N195" i="28"/>
  <c r="M195" i="28"/>
  <c r="L195" i="28"/>
  <c r="K195" i="28"/>
  <c r="B195" i="28"/>
  <c r="N194" i="28"/>
  <c r="M194" i="28"/>
  <c r="L194" i="28"/>
  <c r="K194" i="28"/>
  <c r="B194" i="28"/>
  <c r="N193" i="28"/>
  <c r="M193" i="28"/>
  <c r="L193" i="28"/>
  <c r="K193" i="28"/>
  <c r="B193" i="28"/>
  <c r="N192" i="28"/>
  <c r="M192" i="28"/>
  <c r="L192" i="28"/>
  <c r="K192" i="28"/>
  <c r="H192" i="28"/>
  <c r="B192" i="28"/>
  <c r="N189" i="28"/>
  <c r="M189" i="28"/>
  <c r="L189" i="28"/>
  <c r="K189" i="28"/>
  <c r="B189" i="28"/>
  <c r="N188" i="28"/>
  <c r="M188" i="28"/>
  <c r="L188" i="28"/>
  <c r="K188" i="28"/>
  <c r="B188" i="28"/>
  <c r="N187" i="28"/>
  <c r="M187" i="28"/>
  <c r="L187" i="28"/>
  <c r="K187" i="28"/>
  <c r="B187" i="28"/>
  <c r="N186" i="28"/>
  <c r="M186" i="28"/>
  <c r="L186" i="28"/>
  <c r="K186" i="28"/>
  <c r="B186" i="28"/>
  <c r="N185" i="28"/>
  <c r="M185" i="28"/>
  <c r="L185" i="28"/>
  <c r="K185" i="28"/>
  <c r="B185" i="28"/>
  <c r="N184" i="28"/>
  <c r="M184" i="28"/>
  <c r="L184" i="28"/>
  <c r="K184" i="28"/>
  <c r="B184" i="28"/>
  <c r="N183" i="28"/>
  <c r="M183" i="28"/>
  <c r="L183" i="28"/>
  <c r="K183" i="28"/>
  <c r="B183" i="28"/>
  <c r="N182" i="28"/>
  <c r="M182" i="28"/>
  <c r="L182" i="28"/>
  <c r="K182" i="28"/>
  <c r="B182" i="28"/>
  <c r="N181" i="28"/>
  <c r="M181" i="28"/>
  <c r="L181" i="28"/>
  <c r="K181" i="28"/>
  <c r="B181" i="28"/>
  <c r="N180" i="28"/>
  <c r="M180" i="28"/>
  <c r="L180" i="28"/>
  <c r="K180" i="28"/>
  <c r="B180" i="28"/>
  <c r="N179" i="28"/>
  <c r="M179" i="28"/>
  <c r="L179" i="28"/>
  <c r="K179" i="28"/>
  <c r="B179" i="28"/>
  <c r="N178" i="28"/>
  <c r="M178" i="28"/>
  <c r="L178" i="28"/>
  <c r="K178" i="28"/>
  <c r="B178" i="28"/>
  <c r="N177" i="28"/>
  <c r="M177" i="28"/>
  <c r="L177" i="28"/>
  <c r="K177" i="28"/>
  <c r="B177" i="28"/>
  <c r="N176" i="28"/>
  <c r="M176" i="28"/>
  <c r="L176" i="28"/>
  <c r="K176" i="28"/>
  <c r="B176" i="28"/>
  <c r="N175" i="28"/>
  <c r="M175" i="28"/>
  <c r="L175" i="28"/>
  <c r="K175" i="28"/>
  <c r="H175" i="28"/>
  <c r="B175" i="28"/>
  <c r="N172" i="28"/>
  <c r="M172" i="28"/>
  <c r="L172" i="28"/>
  <c r="K172" i="28"/>
  <c r="B172" i="28"/>
  <c r="N171" i="28"/>
  <c r="M171" i="28"/>
  <c r="L171" i="28"/>
  <c r="K171" i="28"/>
  <c r="B171" i="28"/>
  <c r="N170" i="28"/>
  <c r="M170" i="28"/>
  <c r="L170" i="28"/>
  <c r="K170" i="28"/>
  <c r="B170" i="28"/>
  <c r="N169" i="28"/>
  <c r="M169" i="28"/>
  <c r="L169" i="28"/>
  <c r="K169" i="28"/>
  <c r="B169" i="28"/>
  <c r="N168" i="28"/>
  <c r="M168" i="28"/>
  <c r="L168" i="28"/>
  <c r="K168" i="28"/>
  <c r="B168" i="28"/>
  <c r="N167" i="28"/>
  <c r="M167" i="28"/>
  <c r="L167" i="28"/>
  <c r="K167" i="28"/>
  <c r="B167" i="28"/>
  <c r="N166" i="28"/>
  <c r="M166" i="28"/>
  <c r="L166" i="28"/>
  <c r="K166" i="28"/>
  <c r="B166" i="28"/>
  <c r="N165" i="28"/>
  <c r="M165" i="28"/>
  <c r="L165" i="28"/>
  <c r="K165" i="28"/>
  <c r="B165" i="28"/>
  <c r="N164" i="28"/>
  <c r="M164" i="28"/>
  <c r="L164" i="28"/>
  <c r="K164" i="28"/>
  <c r="B164" i="28"/>
  <c r="N163" i="28"/>
  <c r="M163" i="28"/>
  <c r="L163" i="28"/>
  <c r="K163" i="28"/>
  <c r="B163" i="28"/>
  <c r="N162" i="28"/>
  <c r="M162" i="28"/>
  <c r="L162" i="28"/>
  <c r="K162" i="28"/>
  <c r="B162" i="28"/>
  <c r="N161" i="28"/>
  <c r="M161" i="28"/>
  <c r="L161" i="28"/>
  <c r="K161" i="28"/>
  <c r="B161" i="28"/>
  <c r="N160" i="28"/>
  <c r="M160" i="28"/>
  <c r="L160" i="28"/>
  <c r="K160" i="28"/>
  <c r="B160" i="28"/>
  <c r="N159" i="28"/>
  <c r="M159" i="28"/>
  <c r="L159" i="28"/>
  <c r="K159" i="28"/>
  <c r="B159" i="28"/>
  <c r="N158" i="28"/>
  <c r="M158" i="28"/>
  <c r="L158" i="28"/>
  <c r="K158" i="28"/>
  <c r="H158" i="28"/>
  <c r="B158" i="28"/>
  <c r="N155" i="28"/>
  <c r="M155" i="28"/>
  <c r="L155" i="28"/>
  <c r="K155" i="28"/>
  <c r="B155" i="28"/>
  <c r="N154" i="28"/>
  <c r="M154" i="28"/>
  <c r="L154" i="28"/>
  <c r="K154" i="28"/>
  <c r="B154" i="28"/>
  <c r="N153" i="28"/>
  <c r="M153" i="28"/>
  <c r="L153" i="28"/>
  <c r="K153" i="28"/>
  <c r="B153" i="28"/>
  <c r="N152" i="28"/>
  <c r="M152" i="28"/>
  <c r="L152" i="28"/>
  <c r="K152" i="28"/>
  <c r="B152" i="28"/>
  <c r="N151" i="28"/>
  <c r="M151" i="28"/>
  <c r="L151" i="28"/>
  <c r="K151" i="28"/>
  <c r="B151" i="28"/>
  <c r="N150" i="28"/>
  <c r="M150" i="28"/>
  <c r="L150" i="28"/>
  <c r="K150" i="28"/>
  <c r="B150" i="28"/>
  <c r="N149" i="28"/>
  <c r="M149" i="28"/>
  <c r="L149" i="28"/>
  <c r="K149" i="28"/>
  <c r="B149" i="28"/>
  <c r="N148" i="28"/>
  <c r="M148" i="28"/>
  <c r="L148" i="28"/>
  <c r="K148" i="28"/>
  <c r="B148" i="28"/>
  <c r="N147" i="28"/>
  <c r="M147" i="28"/>
  <c r="L147" i="28"/>
  <c r="K147" i="28"/>
  <c r="B147" i="28"/>
  <c r="N146" i="28"/>
  <c r="M146" i="28"/>
  <c r="L146" i="28"/>
  <c r="K146" i="28"/>
  <c r="B146" i="28"/>
  <c r="N145" i="28"/>
  <c r="M145" i="28"/>
  <c r="L145" i="28"/>
  <c r="K145" i="28"/>
  <c r="B145" i="28"/>
  <c r="N144" i="28"/>
  <c r="M144" i="28"/>
  <c r="L144" i="28"/>
  <c r="K144" i="28"/>
  <c r="B144" i="28"/>
  <c r="N143" i="28"/>
  <c r="M143" i="28"/>
  <c r="L143" i="28"/>
  <c r="K143" i="28"/>
  <c r="B143" i="28"/>
  <c r="N142" i="28"/>
  <c r="M142" i="28"/>
  <c r="L142" i="28"/>
  <c r="K142" i="28"/>
  <c r="B142" i="28"/>
  <c r="N141" i="28"/>
  <c r="M141" i="28"/>
  <c r="L141" i="28"/>
  <c r="K141" i="28"/>
  <c r="B141" i="28"/>
  <c r="N138" i="28"/>
  <c r="M138" i="28"/>
  <c r="L138" i="28"/>
  <c r="K138" i="28"/>
  <c r="B138" i="28"/>
  <c r="N137" i="28"/>
  <c r="M137" i="28"/>
  <c r="L137" i="28"/>
  <c r="K137" i="28"/>
  <c r="B137" i="28"/>
  <c r="N136" i="28"/>
  <c r="M136" i="28"/>
  <c r="L136" i="28"/>
  <c r="K136" i="28"/>
  <c r="B136" i="28"/>
  <c r="N135" i="28"/>
  <c r="M135" i="28"/>
  <c r="L135" i="28"/>
  <c r="K135" i="28"/>
  <c r="B135" i="28"/>
  <c r="N134" i="28"/>
  <c r="M134" i="28"/>
  <c r="L134" i="28"/>
  <c r="K134" i="28"/>
  <c r="B134" i="28"/>
  <c r="N133" i="28"/>
  <c r="M133" i="28"/>
  <c r="L133" i="28"/>
  <c r="K133" i="28"/>
  <c r="B133" i="28"/>
  <c r="N132" i="28"/>
  <c r="M132" i="28"/>
  <c r="L132" i="28"/>
  <c r="K132" i="28"/>
  <c r="B132" i="28"/>
  <c r="N131" i="28"/>
  <c r="M131" i="28"/>
  <c r="L131" i="28"/>
  <c r="K131" i="28"/>
  <c r="B131" i="28"/>
  <c r="N130" i="28"/>
  <c r="M130" i="28"/>
  <c r="L130" i="28"/>
  <c r="K130" i="28"/>
  <c r="B130" i="28"/>
  <c r="N129" i="28"/>
  <c r="M129" i="28"/>
  <c r="L129" i="28"/>
  <c r="K129" i="28"/>
  <c r="B129" i="28"/>
  <c r="N128" i="28"/>
  <c r="M128" i="28"/>
  <c r="L128" i="28"/>
  <c r="K128" i="28"/>
  <c r="B128" i="28"/>
  <c r="N127" i="28"/>
  <c r="M127" i="28"/>
  <c r="L127" i="28"/>
  <c r="K127" i="28"/>
  <c r="B127" i="28"/>
  <c r="N126" i="28"/>
  <c r="M126" i="28"/>
  <c r="L126" i="28"/>
  <c r="K126" i="28"/>
  <c r="B126" i="28"/>
  <c r="N125" i="28"/>
  <c r="M125" i="28"/>
  <c r="L125" i="28"/>
  <c r="K125" i="28"/>
  <c r="B125" i="28"/>
  <c r="N124" i="28"/>
  <c r="M124" i="28"/>
  <c r="L124" i="28"/>
  <c r="K124" i="28"/>
  <c r="B124" i="28"/>
  <c r="N121" i="28"/>
  <c r="M121" i="28"/>
  <c r="L121" i="28"/>
  <c r="K121" i="28"/>
  <c r="B121" i="28"/>
  <c r="N120" i="28"/>
  <c r="M120" i="28"/>
  <c r="L120" i="28"/>
  <c r="K120" i="28"/>
  <c r="B120" i="28"/>
  <c r="N119" i="28"/>
  <c r="M119" i="28"/>
  <c r="L119" i="28"/>
  <c r="K119" i="28"/>
  <c r="B119" i="28"/>
  <c r="N118" i="28"/>
  <c r="M118" i="28"/>
  <c r="L118" i="28"/>
  <c r="K118" i="28"/>
  <c r="B118" i="28"/>
  <c r="N117" i="28"/>
  <c r="M117" i="28"/>
  <c r="L117" i="28"/>
  <c r="K117" i="28"/>
  <c r="B117" i="28"/>
  <c r="N116" i="28"/>
  <c r="M116" i="28"/>
  <c r="L116" i="28"/>
  <c r="K116" i="28"/>
  <c r="B116" i="28"/>
  <c r="N115" i="28"/>
  <c r="M115" i="28"/>
  <c r="L115" i="28"/>
  <c r="K115" i="28"/>
  <c r="B115" i="28"/>
  <c r="N114" i="28"/>
  <c r="M114" i="28"/>
  <c r="L114" i="28"/>
  <c r="K114" i="28"/>
  <c r="B114" i="28"/>
  <c r="N113" i="28"/>
  <c r="M113" i="28"/>
  <c r="L113" i="28"/>
  <c r="K113" i="28"/>
  <c r="B113" i="28"/>
  <c r="N112" i="28"/>
  <c r="M112" i="28"/>
  <c r="L112" i="28"/>
  <c r="K112" i="28"/>
  <c r="B112" i="28"/>
  <c r="N111" i="28"/>
  <c r="M111" i="28"/>
  <c r="L111" i="28"/>
  <c r="K111" i="28"/>
  <c r="B111" i="28"/>
  <c r="N110" i="28"/>
  <c r="M110" i="28"/>
  <c r="L110" i="28"/>
  <c r="K110" i="28"/>
  <c r="B110" i="28"/>
  <c r="N109" i="28"/>
  <c r="M109" i="28"/>
  <c r="L109" i="28"/>
  <c r="K109" i="28"/>
  <c r="B109" i="28"/>
  <c r="N108" i="28"/>
  <c r="M108" i="28"/>
  <c r="L108" i="28"/>
  <c r="K108" i="28"/>
  <c r="B108" i="28"/>
  <c r="N107" i="28"/>
  <c r="M107" i="28"/>
  <c r="L107" i="28"/>
  <c r="K107" i="28"/>
  <c r="B107" i="28"/>
  <c r="N104" i="28"/>
  <c r="M104" i="28"/>
  <c r="L104" i="28"/>
  <c r="K104" i="28"/>
  <c r="B104" i="28"/>
  <c r="N103" i="28"/>
  <c r="M103" i="28"/>
  <c r="L103" i="28"/>
  <c r="K103" i="28"/>
  <c r="B103" i="28"/>
  <c r="N102" i="28"/>
  <c r="M102" i="28"/>
  <c r="L102" i="28"/>
  <c r="K102" i="28"/>
  <c r="B102" i="28"/>
  <c r="N101" i="28"/>
  <c r="M101" i="28"/>
  <c r="L101" i="28"/>
  <c r="K101" i="28"/>
  <c r="B101" i="28"/>
  <c r="N100" i="28"/>
  <c r="M100" i="28"/>
  <c r="L100" i="28"/>
  <c r="K100" i="28"/>
  <c r="B100" i="28"/>
  <c r="N99" i="28"/>
  <c r="M99" i="28"/>
  <c r="L99" i="28"/>
  <c r="K99" i="28"/>
  <c r="B99" i="28"/>
  <c r="N98" i="28"/>
  <c r="M98" i="28"/>
  <c r="L98" i="28"/>
  <c r="K98" i="28"/>
  <c r="B98" i="28"/>
  <c r="N97" i="28"/>
  <c r="M97" i="28"/>
  <c r="L97" i="28"/>
  <c r="K97" i="28"/>
  <c r="B97" i="28"/>
  <c r="N96" i="28"/>
  <c r="M96" i="28"/>
  <c r="L96" i="28"/>
  <c r="K96" i="28"/>
  <c r="B96" i="28"/>
  <c r="N95" i="28"/>
  <c r="M95" i="28"/>
  <c r="L95" i="28"/>
  <c r="K95" i="28"/>
  <c r="B95" i="28"/>
  <c r="N94" i="28"/>
  <c r="M94" i="28"/>
  <c r="L94" i="28"/>
  <c r="K94" i="28"/>
  <c r="B94" i="28"/>
  <c r="N93" i="28"/>
  <c r="M93" i="28"/>
  <c r="L93" i="28"/>
  <c r="K93" i="28"/>
  <c r="B93" i="28"/>
  <c r="N92" i="28"/>
  <c r="M92" i="28"/>
  <c r="L92" i="28"/>
  <c r="K92" i="28"/>
  <c r="B92" i="28"/>
  <c r="N91" i="28"/>
  <c r="M91" i="28"/>
  <c r="L91" i="28"/>
  <c r="K91" i="28"/>
  <c r="B91" i="28"/>
  <c r="N90" i="28"/>
  <c r="M90" i="28"/>
  <c r="L90" i="28"/>
  <c r="K90" i="28"/>
  <c r="B90" i="28"/>
  <c r="N87" i="28"/>
  <c r="M87" i="28"/>
  <c r="L87" i="28"/>
  <c r="K87" i="28"/>
  <c r="B87" i="28"/>
  <c r="N86" i="28"/>
  <c r="M86" i="28"/>
  <c r="L86" i="28"/>
  <c r="K86" i="28"/>
  <c r="B86" i="28"/>
  <c r="N85" i="28"/>
  <c r="M85" i="28"/>
  <c r="L85" i="28"/>
  <c r="K85" i="28"/>
  <c r="B85" i="28"/>
  <c r="N84" i="28"/>
  <c r="M84" i="28"/>
  <c r="L84" i="28"/>
  <c r="K84" i="28"/>
  <c r="B84" i="28"/>
  <c r="N83" i="28"/>
  <c r="M83" i="28"/>
  <c r="L83" i="28"/>
  <c r="K83" i="28"/>
  <c r="B83" i="28"/>
  <c r="N82" i="28"/>
  <c r="M82" i="28"/>
  <c r="L82" i="28"/>
  <c r="K82" i="28"/>
  <c r="B82" i="28"/>
  <c r="N81" i="28"/>
  <c r="M81" i="28"/>
  <c r="L81" i="28"/>
  <c r="K81" i="28"/>
  <c r="B81" i="28"/>
  <c r="N80" i="28"/>
  <c r="M80" i="28"/>
  <c r="L80" i="28"/>
  <c r="K80" i="28"/>
  <c r="B80" i="28"/>
  <c r="N79" i="28"/>
  <c r="M79" i="28"/>
  <c r="L79" i="28"/>
  <c r="K79" i="28"/>
  <c r="B79" i="28"/>
  <c r="N78" i="28"/>
  <c r="M78" i="28"/>
  <c r="L78" i="28"/>
  <c r="K78" i="28"/>
  <c r="B78" i="28"/>
  <c r="N77" i="28"/>
  <c r="M77" i="28"/>
  <c r="L77" i="28"/>
  <c r="K77" i="28"/>
  <c r="B77" i="28"/>
  <c r="N76" i="28"/>
  <c r="M76" i="28"/>
  <c r="L76" i="28"/>
  <c r="K76" i="28"/>
  <c r="B76" i="28"/>
  <c r="N75" i="28"/>
  <c r="M75" i="28"/>
  <c r="L75" i="28"/>
  <c r="K75" i="28"/>
  <c r="B75" i="28"/>
  <c r="N74" i="28"/>
  <c r="M74" i="28"/>
  <c r="L74" i="28"/>
  <c r="K74" i="28"/>
  <c r="B74" i="28"/>
  <c r="N73" i="28"/>
  <c r="M73" i="28"/>
  <c r="L73" i="28"/>
  <c r="K73" i="28"/>
  <c r="B73" i="28"/>
  <c r="N70" i="28"/>
  <c r="M70" i="28"/>
  <c r="L70" i="28"/>
  <c r="K70" i="28"/>
  <c r="B70" i="28"/>
  <c r="N69" i="28"/>
  <c r="M69" i="28"/>
  <c r="L69" i="28"/>
  <c r="K69" i="28"/>
  <c r="B69" i="28"/>
  <c r="N68" i="28"/>
  <c r="M68" i="28"/>
  <c r="L68" i="28"/>
  <c r="K68" i="28"/>
  <c r="B68" i="28"/>
  <c r="N67" i="28"/>
  <c r="M67" i="28"/>
  <c r="L67" i="28"/>
  <c r="K67" i="28"/>
  <c r="B67" i="28"/>
  <c r="N66" i="28"/>
  <c r="M66" i="28"/>
  <c r="L66" i="28"/>
  <c r="K66" i="28"/>
  <c r="B66" i="28"/>
  <c r="N65" i="28"/>
  <c r="M65" i="28"/>
  <c r="L65" i="28"/>
  <c r="K65" i="28"/>
  <c r="B65" i="28"/>
  <c r="N64" i="28"/>
  <c r="M64" i="28"/>
  <c r="L64" i="28"/>
  <c r="K64" i="28"/>
  <c r="B64" i="28"/>
  <c r="N63" i="28"/>
  <c r="M63" i="28"/>
  <c r="L63" i="28"/>
  <c r="K63" i="28"/>
  <c r="B63" i="28"/>
  <c r="N62" i="28"/>
  <c r="M62" i="28"/>
  <c r="L62" i="28"/>
  <c r="K62" i="28"/>
  <c r="B62" i="28"/>
  <c r="N61" i="28"/>
  <c r="M61" i="28"/>
  <c r="L61" i="28"/>
  <c r="K61" i="28"/>
  <c r="B61" i="28"/>
  <c r="N60" i="28"/>
  <c r="M60" i="28"/>
  <c r="L60" i="28"/>
  <c r="K60" i="28"/>
  <c r="B60" i="28"/>
  <c r="N59" i="28"/>
  <c r="M59" i="28"/>
  <c r="L59" i="28"/>
  <c r="K59" i="28"/>
  <c r="B59" i="28"/>
  <c r="N58" i="28"/>
  <c r="M58" i="28"/>
  <c r="L58" i="28"/>
  <c r="K58" i="28"/>
  <c r="B58" i="28"/>
  <c r="N57" i="28"/>
  <c r="M57" i="28"/>
  <c r="L57" i="28"/>
  <c r="K57" i="28"/>
  <c r="B57" i="28"/>
  <c r="N56" i="28"/>
  <c r="M56" i="28"/>
  <c r="L56" i="28"/>
  <c r="K56" i="28"/>
  <c r="B56" i="28"/>
  <c r="O53" i="28"/>
  <c r="N53" i="28"/>
  <c r="M53" i="28"/>
  <c r="L53" i="28"/>
  <c r="K53" i="28"/>
  <c r="B53" i="28"/>
  <c r="O52" i="28"/>
  <c r="N52" i="28"/>
  <c r="M52" i="28"/>
  <c r="L52" i="28"/>
  <c r="K52" i="28"/>
  <c r="B52" i="28"/>
  <c r="O51" i="28"/>
  <c r="N51" i="28"/>
  <c r="M51" i="28"/>
  <c r="L51" i="28"/>
  <c r="K51" i="28"/>
  <c r="B51" i="28"/>
  <c r="O50" i="28"/>
  <c r="N50" i="28"/>
  <c r="M50" i="28"/>
  <c r="L50" i="28"/>
  <c r="K50" i="28"/>
  <c r="B50" i="28"/>
  <c r="O49" i="28"/>
  <c r="N49" i="28"/>
  <c r="M49" i="28"/>
  <c r="L49" i="28"/>
  <c r="K49" i="28"/>
  <c r="B49" i="28"/>
  <c r="O48" i="28"/>
  <c r="N48" i="28"/>
  <c r="M48" i="28"/>
  <c r="L48" i="28"/>
  <c r="K48" i="28"/>
  <c r="B48" i="28"/>
  <c r="O47" i="28"/>
  <c r="N47" i="28"/>
  <c r="M47" i="28"/>
  <c r="L47" i="28"/>
  <c r="K47" i="28"/>
  <c r="B47" i="28"/>
  <c r="O46" i="28"/>
  <c r="N46" i="28"/>
  <c r="M46" i="28"/>
  <c r="L46" i="28"/>
  <c r="K46" i="28"/>
  <c r="B46" i="28"/>
  <c r="O45" i="28"/>
  <c r="N45" i="28"/>
  <c r="M45" i="28"/>
  <c r="L45" i="28"/>
  <c r="K45" i="28"/>
  <c r="B45" i="28"/>
  <c r="O44" i="28"/>
  <c r="N44" i="28"/>
  <c r="M44" i="28"/>
  <c r="L44" i="28"/>
  <c r="K44" i="28"/>
  <c r="B44" i="28"/>
  <c r="O43" i="28"/>
  <c r="N43" i="28"/>
  <c r="M43" i="28"/>
  <c r="L43" i="28"/>
  <c r="K43" i="28"/>
  <c r="B43" i="28"/>
  <c r="O42" i="28"/>
  <c r="N42" i="28"/>
  <c r="M42" i="28"/>
  <c r="L42" i="28"/>
  <c r="K42" i="28"/>
  <c r="B42" i="28"/>
  <c r="O41" i="28"/>
  <c r="N41" i="28"/>
  <c r="M41" i="28"/>
  <c r="L41" i="28"/>
  <c r="K41" i="28"/>
  <c r="B41" i="28"/>
  <c r="O40" i="28"/>
  <c r="N40" i="28"/>
  <c r="M40" i="28"/>
  <c r="L40" i="28"/>
  <c r="K40" i="28"/>
  <c r="B40" i="28"/>
  <c r="O39" i="28"/>
  <c r="N39" i="28"/>
  <c r="M39" i="28"/>
  <c r="L39" i="28"/>
  <c r="K39" i="28"/>
  <c r="B39" i="28"/>
  <c r="N36" i="28"/>
  <c r="M36" i="28"/>
  <c r="L36" i="28"/>
  <c r="K36" i="28"/>
  <c r="B36" i="28"/>
  <c r="N35" i="28"/>
  <c r="M35" i="28"/>
  <c r="L35" i="28"/>
  <c r="K35" i="28"/>
  <c r="B35" i="28"/>
  <c r="N34" i="28"/>
  <c r="M34" i="28"/>
  <c r="L34" i="28"/>
  <c r="K34" i="28"/>
  <c r="B34" i="28"/>
  <c r="N33" i="28"/>
  <c r="M33" i="28"/>
  <c r="L33" i="28"/>
  <c r="K33" i="28"/>
  <c r="B33" i="28"/>
  <c r="N32" i="28"/>
  <c r="M32" i="28"/>
  <c r="L32" i="28"/>
  <c r="K32" i="28"/>
  <c r="B32" i="28"/>
  <c r="N31" i="28"/>
  <c r="M31" i="28"/>
  <c r="L31" i="28"/>
  <c r="K31" i="28"/>
  <c r="B31" i="28"/>
  <c r="N30" i="28"/>
  <c r="M30" i="28"/>
  <c r="L30" i="28"/>
  <c r="K30" i="28"/>
  <c r="B30" i="28"/>
  <c r="N29" i="28"/>
  <c r="M29" i="28"/>
  <c r="L29" i="28"/>
  <c r="K29" i="28"/>
  <c r="B29" i="28"/>
  <c r="N28" i="28"/>
  <c r="M28" i="28"/>
  <c r="L28" i="28"/>
  <c r="K28" i="28"/>
  <c r="B28" i="28"/>
  <c r="N27" i="28"/>
  <c r="M27" i="28"/>
  <c r="L27" i="28"/>
  <c r="K27" i="28"/>
  <c r="B27" i="28"/>
  <c r="N26" i="28"/>
  <c r="M26" i="28"/>
  <c r="L26" i="28"/>
  <c r="K26" i="28"/>
  <c r="B26" i="28"/>
  <c r="N25" i="28"/>
  <c r="M25" i="28"/>
  <c r="L25" i="28"/>
  <c r="K25" i="28"/>
  <c r="B25" i="28"/>
  <c r="N24" i="28"/>
  <c r="M24" i="28"/>
  <c r="L24" i="28"/>
  <c r="K24" i="28"/>
  <c r="B24" i="28"/>
  <c r="N23" i="28"/>
  <c r="M23" i="28"/>
  <c r="L23" i="28"/>
  <c r="K23" i="28"/>
  <c r="B23" i="28"/>
  <c r="N22" i="28"/>
  <c r="M22" i="28"/>
  <c r="L22" i="28"/>
  <c r="K22" i="28"/>
  <c r="B22" i="28"/>
  <c r="N19" i="28"/>
  <c r="M19" i="28"/>
  <c r="L19" i="28"/>
  <c r="K19" i="28"/>
  <c r="B19" i="28"/>
  <c r="N18" i="28"/>
  <c r="M18" i="28"/>
  <c r="L18" i="28"/>
  <c r="K18" i="28"/>
  <c r="B18" i="28"/>
  <c r="N17" i="28"/>
  <c r="M17" i="28"/>
  <c r="L17" i="28"/>
  <c r="K17" i="28"/>
  <c r="B17" i="28"/>
  <c r="N16" i="28"/>
  <c r="M16" i="28"/>
  <c r="L16" i="28"/>
  <c r="K16" i="28"/>
  <c r="B16" i="28"/>
  <c r="N15" i="28"/>
  <c r="M15" i="28"/>
  <c r="L15" i="28"/>
  <c r="K15" i="28"/>
  <c r="B15" i="28"/>
  <c r="N14" i="28"/>
  <c r="M14" i="28"/>
  <c r="L14" i="28"/>
  <c r="K14" i="28"/>
  <c r="B14" i="28"/>
  <c r="N13" i="28"/>
  <c r="M13" i="28"/>
  <c r="L13" i="28"/>
  <c r="K13" i="28"/>
  <c r="B13" i="28"/>
  <c r="N12" i="28"/>
  <c r="M12" i="28"/>
  <c r="L12" i="28"/>
  <c r="K12" i="28"/>
  <c r="B12" i="28"/>
  <c r="N11" i="28"/>
  <c r="M11" i="28"/>
  <c r="L11" i="28"/>
  <c r="K11" i="28"/>
  <c r="B11" i="28"/>
  <c r="N10" i="28"/>
  <c r="M10" i="28"/>
  <c r="L10" i="28"/>
  <c r="K10" i="28"/>
  <c r="B10" i="28"/>
  <c r="N9" i="28"/>
  <c r="M9" i="28"/>
  <c r="L9" i="28"/>
  <c r="K9" i="28"/>
  <c r="B9" i="28"/>
  <c r="N8" i="28"/>
  <c r="M8" i="28"/>
  <c r="L8" i="28"/>
  <c r="K8" i="28"/>
  <c r="B8" i="28"/>
  <c r="N7" i="28"/>
  <c r="M7" i="28"/>
  <c r="L7" i="28"/>
  <c r="K7" i="28"/>
  <c r="B7" i="28"/>
  <c r="N6" i="28"/>
  <c r="M6" i="28"/>
  <c r="L6" i="28"/>
  <c r="K6" i="28"/>
  <c r="B6" i="28"/>
  <c r="N5" i="28"/>
  <c r="M5" i="28"/>
  <c r="L5" i="28"/>
  <c r="K5" i="28"/>
  <c r="B5" i="28"/>
  <c r="B343" i="27"/>
  <c r="B342" i="27"/>
  <c r="B341" i="27"/>
  <c r="B340" i="27"/>
  <c r="B339" i="27"/>
  <c r="B338" i="27"/>
  <c r="B337" i="27"/>
  <c r="B336" i="27"/>
  <c r="B335" i="27"/>
  <c r="B334" i="27"/>
  <c r="B333" i="27"/>
  <c r="B332" i="27"/>
  <c r="B331" i="27"/>
  <c r="B330" i="27"/>
  <c r="B329" i="27"/>
  <c r="B326" i="27"/>
  <c r="B325" i="27"/>
  <c r="B324" i="27"/>
  <c r="B323" i="27"/>
  <c r="B322" i="27"/>
  <c r="B321" i="27"/>
  <c r="B320" i="27"/>
  <c r="B319" i="27"/>
  <c r="B318" i="27"/>
  <c r="B317" i="27"/>
  <c r="B316" i="27"/>
  <c r="B315" i="27"/>
  <c r="B314" i="27"/>
  <c r="B313" i="27"/>
  <c r="B312" i="27"/>
  <c r="B309" i="27"/>
  <c r="B308" i="27"/>
  <c r="B307" i="27"/>
  <c r="B306" i="27"/>
  <c r="B305" i="27"/>
  <c r="B304" i="27"/>
  <c r="B303" i="27"/>
  <c r="B302" i="27"/>
  <c r="B301" i="27"/>
  <c r="B300" i="27"/>
  <c r="B299" i="27"/>
  <c r="B298" i="27"/>
  <c r="B297" i="27"/>
  <c r="B296" i="27"/>
  <c r="B295" i="27"/>
  <c r="B292" i="27"/>
  <c r="B291" i="27"/>
  <c r="B290" i="27"/>
  <c r="B289" i="27"/>
  <c r="B288" i="27"/>
  <c r="B287" i="27"/>
  <c r="B286" i="27"/>
  <c r="B285" i="27"/>
  <c r="B284" i="27"/>
  <c r="B283" i="27"/>
  <c r="B282" i="27"/>
  <c r="B281" i="27"/>
  <c r="B280" i="27"/>
  <c r="B279" i="27"/>
  <c r="B278" i="27"/>
  <c r="B275" i="27"/>
  <c r="B274" i="27"/>
  <c r="B273" i="27"/>
  <c r="B272" i="27"/>
  <c r="B271" i="27"/>
  <c r="B270" i="27"/>
  <c r="B269" i="27"/>
  <c r="B268" i="27"/>
  <c r="B267" i="27"/>
  <c r="B266" i="27"/>
  <c r="B265" i="27"/>
  <c r="B264" i="27"/>
  <c r="B263" i="27"/>
  <c r="B262" i="27"/>
  <c r="B261" i="27"/>
  <c r="B258" i="27"/>
  <c r="B257" i="27"/>
  <c r="B256" i="27"/>
  <c r="B255" i="27"/>
  <c r="B254" i="27"/>
  <c r="B253" i="27"/>
  <c r="B252" i="27"/>
  <c r="B251" i="27"/>
  <c r="B250" i="27"/>
  <c r="B249" i="27"/>
  <c r="B248" i="27"/>
  <c r="B247" i="27"/>
  <c r="B246" i="27"/>
  <c r="B245" i="27"/>
  <c r="B244" i="27"/>
  <c r="B241" i="27"/>
  <c r="B240" i="27"/>
  <c r="B239" i="27"/>
  <c r="B238" i="27"/>
  <c r="B237" i="27"/>
  <c r="B236" i="27"/>
  <c r="B235" i="27"/>
  <c r="B234" i="27"/>
  <c r="B233" i="27"/>
  <c r="B232" i="27"/>
  <c r="B231" i="27"/>
  <c r="B230" i="27"/>
  <c r="B229" i="27"/>
  <c r="B228" i="27"/>
  <c r="B227" i="27"/>
  <c r="B224" i="27"/>
  <c r="B223" i="27"/>
  <c r="B222" i="27"/>
  <c r="B221" i="27"/>
  <c r="B220" i="27"/>
  <c r="B219" i="27"/>
  <c r="B218" i="27"/>
  <c r="B217" i="27"/>
  <c r="B216" i="27"/>
  <c r="B215" i="27"/>
  <c r="B214" i="27"/>
  <c r="B213" i="27"/>
  <c r="B212" i="27"/>
  <c r="B211" i="27"/>
  <c r="B210" i="27"/>
  <c r="B207" i="27"/>
  <c r="B206" i="27"/>
  <c r="B205" i="27"/>
  <c r="B204" i="27"/>
  <c r="B203" i="27"/>
  <c r="B202" i="27"/>
  <c r="B201" i="27"/>
  <c r="B200" i="27"/>
  <c r="B199" i="27"/>
  <c r="B198" i="27"/>
  <c r="B197" i="27"/>
  <c r="B196" i="27"/>
  <c r="B195" i="27"/>
  <c r="B194" i="27"/>
  <c r="B193" i="27"/>
  <c r="B190" i="27"/>
  <c r="B189" i="27"/>
  <c r="B188" i="27"/>
  <c r="B187" i="27"/>
  <c r="B186" i="27"/>
  <c r="B185" i="27"/>
  <c r="B184" i="27"/>
  <c r="B183" i="27"/>
  <c r="B182" i="27"/>
  <c r="B181" i="27"/>
  <c r="B180" i="27"/>
  <c r="B179" i="27"/>
  <c r="B178" i="27"/>
  <c r="B177" i="27"/>
  <c r="B176" i="27"/>
  <c r="B173" i="27"/>
  <c r="B172" i="27"/>
  <c r="B171" i="27"/>
  <c r="B170" i="27"/>
  <c r="B169" i="27"/>
  <c r="B168" i="27"/>
  <c r="B167" i="27"/>
  <c r="B166" i="27"/>
  <c r="B165" i="27"/>
  <c r="B164" i="27"/>
  <c r="B163" i="27"/>
  <c r="B162" i="27"/>
  <c r="B161" i="27"/>
  <c r="B160" i="27"/>
  <c r="B159" i="27"/>
  <c r="B156" i="27"/>
  <c r="B155" i="27"/>
  <c r="B154" i="27"/>
  <c r="B153" i="27"/>
  <c r="B152" i="27"/>
  <c r="B151" i="27"/>
  <c r="B150" i="27"/>
  <c r="B149" i="27"/>
  <c r="B148" i="27"/>
  <c r="B147" i="27"/>
  <c r="B146" i="27"/>
  <c r="B145" i="27"/>
  <c r="B144" i="27"/>
  <c r="B143" i="27"/>
  <c r="B142" i="27"/>
  <c r="B139" i="27"/>
  <c r="B138" i="27"/>
  <c r="B137" i="27"/>
  <c r="B136" i="27"/>
  <c r="B135" i="27"/>
  <c r="B134" i="27"/>
  <c r="B133" i="27"/>
  <c r="B132" i="27"/>
  <c r="B131" i="27"/>
  <c r="B130" i="27"/>
  <c r="B129" i="27"/>
  <c r="B128" i="27"/>
  <c r="B127" i="27"/>
  <c r="B126" i="27"/>
  <c r="B125" i="27"/>
  <c r="B122" i="27"/>
  <c r="B121" i="27"/>
  <c r="B120" i="27"/>
  <c r="B119" i="27"/>
  <c r="B118" i="27"/>
  <c r="B117" i="27"/>
  <c r="B116" i="27"/>
  <c r="B115" i="27"/>
  <c r="B114" i="27"/>
  <c r="B113" i="27"/>
  <c r="B112" i="27"/>
  <c r="B111" i="27"/>
  <c r="B110" i="27"/>
  <c r="B109" i="27"/>
  <c r="B108" i="27"/>
  <c r="B105" i="27"/>
  <c r="B104" i="27"/>
  <c r="B103" i="27"/>
  <c r="B102" i="27"/>
  <c r="B101" i="27"/>
  <c r="B100" i="27"/>
  <c r="B99" i="27"/>
  <c r="B98" i="27"/>
  <c r="B97" i="27"/>
  <c r="B96" i="27"/>
  <c r="B95" i="27"/>
  <c r="B94" i="27"/>
  <c r="B93" i="27"/>
  <c r="B92" i="27"/>
  <c r="B91" i="27"/>
  <c r="B88" i="27"/>
  <c r="B87" i="27"/>
  <c r="B86" i="27"/>
  <c r="B85" i="27"/>
  <c r="B84" i="27"/>
  <c r="B83" i="27"/>
  <c r="B82" i="27"/>
  <c r="B81" i="27"/>
  <c r="B80" i="27"/>
  <c r="B79" i="27"/>
  <c r="B78" i="27"/>
  <c r="B77" i="27"/>
  <c r="B76" i="27"/>
  <c r="B75" i="27"/>
  <c r="B74" i="27"/>
  <c r="B71" i="27"/>
  <c r="B70" i="27"/>
  <c r="B69" i="27"/>
  <c r="B68" i="27"/>
  <c r="B67" i="27"/>
  <c r="B66" i="27"/>
  <c r="B65" i="27"/>
  <c r="B64" i="27"/>
  <c r="B63" i="27"/>
  <c r="B62" i="27"/>
  <c r="B61" i="27"/>
  <c r="B60" i="27"/>
  <c r="B59" i="27"/>
  <c r="B58" i="27"/>
  <c r="B57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  <c r="B6" i="27"/>
  <c r="B108" i="26"/>
  <c r="F108" i="26" s="1"/>
  <c r="G108" i="26" s="1"/>
  <c r="B107" i="26"/>
  <c r="J107" i="26" s="1"/>
  <c r="B106" i="26"/>
  <c r="F106" i="26" s="1"/>
  <c r="G106" i="26" s="1"/>
  <c r="B105" i="26"/>
  <c r="F105" i="26" s="1"/>
  <c r="G105" i="26" s="1"/>
  <c r="B104" i="26"/>
  <c r="J104" i="26" s="1"/>
  <c r="B103" i="26"/>
  <c r="F103" i="26" s="1"/>
  <c r="G103" i="26" s="1"/>
  <c r="B102" i="26"/>
  <c r="F102" i="26" s="1"/>
  <c r="G102" i="26" s="1"/>
  <c r="B101" i="26"/>
  <c r="J101" i="26" s="1"/>
  <c r="B100" i="26"/>
  <c r="F100" i="26" s="1"/>
  <c r="G100" i="26" s="1"/>
  <c r="B99" i="26"/>
  <c r="J99" i="26" s="1"/>
  <c r="B98" i="26"/>
  <c r="F98" i="26" s="1"/>
  <c r="G98" i="26" s="1"/>
  <c r="B97" i="26"/>
  <c r="F97" i="26" s="1"/>
  <c r="G97" i="26" s="1"/>
  <c r="B96" i="26"/>
  <c r="F96" i="26" s="1"/>
  <c r="G96" i="26" s="1"/>
  <c r="B95" i="26"/>
  <c r="F95" i="26" s="1"/>
  <c r="G95" i="26" s="1"/>
  <c r="B94" i="26"/>
  <c r="F94" i="26" s="1"/>
  <c r="G94" i="26" s="1"/>
  <c r="B93" i="26"/>
  <c r="J93" i="26" s="1"/>
  <c r="B92" i="26"/>
  <c r="F92" i="26" s="1"/>
  <c r="G92" i="26" s="1"/>
  <c r="B91" i="26"/>
  <c r="J91" i="26" s="1"/>
  <c r="B90" i="26"/>
  <c r="F90" i="26" s="1"/>
  <c r="G90" i="26" s="1"/>
  <c r="B89" i="26"/>
  <c r="F89" i="26" s="1"/>
  <c r="G89" i="26" s="1"/>
  <c r="B88" i="26"/>
  <c r="J88" i="26" s="1"/>
  <c r="B87" i="26"/>
  <c r="F87" i="26" s="1"/>
  <c r="G87" i="26" s="1"/>
  <c r="B86" i="26"/>
  <c r="F86" i="26" s="1"/>
  <c r="G86" i="26" s="1"/>
  <c r="B85" i="26"/>
  <c r="J85" i="26" s="1"/>
  <c r="B84" i="26"/>
  <c r="F84" i="26" s="1"/>
  <c r="G84" i="26" s="1"/>
  <c r="B83" i="26"/>
  <c r="J83" i="26" s="1"/>
  <c r="B82" i="26"/>
  <c r="F82" i="26" s="1"/>
  <c r="G82" i="26" s="1"/>
  <c r="B81" i="26"/>
  <c r="F81" i="26" s="1"/>
  <c r="G81" i="26" s="1"/>
  <c r="B80" i="26"/>
  <c r="F80" i="26" s="1"/>
  <c r="G80" i="26" s="1"/>
  <c r="B79" i="26"/>
  <c r="F79" i="26" s="1"/>
  <c r="G79" i="26" s="1"/>
  <c r="B78" i="26"/>
  <c r="F78" i="26" s="1"/>
  <c r="G78" i="26" s="1"/>
  <c r="B77" i="26"/>
  <c r="J77" i="26" s="1"/>
  <c r="B76" i="26"/>
  <c r="F76" i="26" s="1"/>
  <c r="G76" i="26" s="1"/>
  <c r="B75" i="26"/>
  <c r="J75" i="26" s="1"/>
  <c r="B74" i="26"/>
  <c r="F74" i="26" s="1"/>
  <c r="G74" i="26" s="1"/>
  <c r="B73" i="26"/>
  <c r="F73" i="26" s="1"/>
  <c r="G73" i="26" s="1"/>
  <c r="B72" i="26"/>
  <c r="F72" i="26" s="1"/>
  <c r="G72" i="26" s="1"/>
  <c r="B71" i="26"/>
  <c r="F71" i="26" s="1"/>
  <c r="G71" i="26" s="1"/>
  <c r="B70" i="26"/>
  <c r="F70" i="26" s="1"/>
  <c r="G70" i="26" s="1"/>
  <c r="J69" i="26"/>
  <c r="J68" i="26"/>
  <c r="J67" i="26"/>
  <c r="J64" i="26"/>
  <c r="J63" i="26"/>
  <c r="J61" i="26"/>
  <c r="J60" i="26"/>
  <c r="J59" i="26"/>
  <c r="J56" i="26"/>
  <c r="J55" i="26"/>
  <c r="J53" i="26"/>
  <c r="J52" i="26"/>
  <c r="J51" i="26"/>
  <c r="J48" i="26"/>
  <c r="J47" i="26"/>
  <c r="J45" i="26"/>
  <c r="J44" i="26"/>
  <c r="J43" i="26"/>
  <c r="J40" i="26"/>
  <c r="J350" i="25"/>
  <c r="J349" i="25"/>
  <c r="G349" i="25"/>
  <c r="F343" i="27" s="1"/>
  <c r="F349" i="25"/>
  <c r="E349" i="25"/>
  <c r="C349" i="25"/>
  <c r="J348" i="25"/>
  <c r="G348" i="25"/>
  <c r="F348" i="25"/>
  <c r="E348" i="25"/>
  <c r="C348" i="25"/>
  <c r="J347" i="25"/>
  <c r="G347" i="25"/>
  <c r="F347" i="25"/>
  <c r="E341" i="27" s="1"/>
  <c r="E347" i="25"/>
  <c r="C347" i="25"/>
  <c r="J346" i="25"/>
  <c r="G346" i="25"/>
  <c r="F340" i="27" s="1"/>
  <c r="F346" i="25"/>
  <c r="E340" i="27" s="1"/>
  <c r="E346" i="25"/>
  <c r="C346" i="25"/>
  <c r="J345" i="25"/>
  <c r="G345" i="25"/>
  <c r="F345" i="25"/>
  <c r="E345" i="25"/>
  <c r="C345" i="25"/>
  <c r="J344" i="25"/>
  <c r="G344" i="25"/>
  <c r="F344" i="25"/>
  <c r="E344" i="25"/>
  <c r="D338" i="27" s="1"/>
  <c r="C344" i="25"/>
  <c r="J343" i="25"/>
  <c r="G343" i="25"/>
  <c r="F343" i="25"/>
  <c r="E337" i="27" s="1"/>
  <c r="E343" i="25"/>
  <c r="C343" i="25"/>
  <c r="J342" i="25"/>
  <c r="G342" i="25"/>
  <c r="F342" i="25"/>
  <c r="E342" i="25"/>
  <c r="C342" i="25"/>
  <c r="J341" i="25"/>
  <c r="G341" i="25"/>
  <c r="F341" i="25"/>
  <c r="E341" i="25"/>
  <c r="C341" i="25"/>
  <c r="J340" i="25"/>
  <c r="G340" i="25"/>
  <c r="F340" i="25"/>
  <c r="E340" i="25"/>
  <c r="D334" i="27" s="1"/>
  <c r="C340" i="25"/>
  <c r="J339" i="25"/>
  <c r="G339" i="25"/>
  <c r="F339" i="25"/>
  <c r="E339" i="25"/>
  <c r="C339" i="25"/>
  <c r="J338" i="25"/>
  <c r="G338" i="25"/>
  <c r="F332" i="27" s="1"/>
  <c r="F338" i="25"/>
  <c r="E332" i="27" s="1"/>
  <c r="E338" i="25"/>
  <c r="C338" i="25"/>
  <c r="J337" i="25"/>
  <c r="G337" i="25"/>
  <c r="F337" i="25"/>
  <c r="E337" i="25"/>
  <c r="C337" i="25"/>
  <c r="C331" i="27" s="1"/>
  <c r="J336" i="25"/>
  <c r="H336" i="25"/>
  <c r="G336" i="25"/>
  <c r="F336" i="25"/>
  <c r="E336" i="25"/>
  <c r="D330" i="27" s="1"/>
  <c r="C336" i="25"/>
  <c r="J335" i="25"/>
  <c r="G335" i="25"/>
  <c r="F335" i="25"/>
  <c r="E335" i="25"/>
  <c r="C335" i="25"/>
  <c r="B334" i="25"/>
  <c r="B328" i="27" s="1"/>
  <c r="G328" i="27" s="1"/>
  <c r="J333" i="25"/>
  <c r="J332" i="25"/>
  <c r="G332" i="25"/>
  <c r="F332" i="25"/>
  <c r="E332" i="25"/>
  <c r="E332" i="29" s="1"/>
  <c r="C332" i="25"/>
  <c r="J331" i="25"/>
  <c r="G331" i="25"/>
  <c r="F331" i="25"/>
  <c r="E331" i="25"/>
  <c r="C331" i="25"/>
  <c r="J330" i="25"/>
  <c r="G330" i="25"/>
  <c r="F324" i="27" s="1"/>
  <c r="F330" i="25"/>
  <c r="E330" i="25"/>
  <c r="C330" i="25"/>
  <c r="J329" i="25"/>
  <c r="G329" i="25"/>
  <c r="F323" i="27" s="1"/>
  <c r="F329" i="25"/>
  <c r="E329" i="25"/>
  <c r="C329" i="25"/>
  <c r="J328" i="25"/>
  <c r="G328" i="25"/>
  <c r="F322" i="27" s="1"/>
  <c r="F328" i="25"/>
  <c r="E328" i="25"/>
  <c r="C328" i="25"/>
  <c r="J327" i="25"/>
  <c r="G327" i="25"/>
  <c r="F327" i="25"/>
  <c r="E321" i="27" s="1"/>
  <c r="E327" i="25"/>
  <c r="C327" i="25"/>
  <c r="C321" i="27" s="1"/>
  <c r="J326" i="25"/>
  <c r="G326" i="25"/>
  <c r="F326" i="25"/>
  <c r="E320" i="27" s="1"/>
  <c r="E326" i="25"/>
  <c r="C326" i="25"/>
  <c r="J325" i="25"/>
  <c r="G325" i="25"/>
  <c r="F325" i="25"/>
  <c r="E325" i="25"/>
  <c r="C325" i="25"/>
  <c r="C325" i="29" s="1"/>
  <c r="J324" i="25"/>
  <c r="G324" i="25"/>
  <c r="F324" i="25"/>
  <c r="E324" i="25"/>
  <c r="C324" i="25"/>
  <c r="J323" i="25"/>
  <c r="G323" i="25"/>
  <c r="F323" i="25"/>
  <c r="E323" i="25"/>
  <c r="C323" i="25"/>
  <c r="J322" i="25"/>
  <c r="G322" i="25"/>
  <c r="F316" i="27" s="1"/>
  <c r="F322" i="25"/>
  <c r="E322" i="25"/>
  <c r="C322" i="25"/>
  <c r="J321" i="25"/>
  <c r="G321" i="25"/>
  <c r="F315" i="27" s="1"/>
  <c r="F321" i="25"/>
  <c r="E321" i="25"/>
  <c r="C321" i="25"/>
  <c r="J320" i="25"/>
  <c r="G320" i="25"/>
  <c r="F314" i="27" s="1"/>
  <c r="F320" i="25"/>
  <c r="E320" i="25"/>
  <c r="C320" i="25"/>
  <c r="J319" i="25"/>
  <c r="H319" i="25"/>
  <c r="H312" i="28" s="1"/>
  <c r="G319" i="25"/>
  <c r="F319" i="25"/>
  <c r="E313" i="27" s="1"/>
  <c r="E319" i="25"/>
  <c r="C319" i="25"/>
  <c r="C313" i="27" s="1"/>
  <c r="J318" i="25"/>
  <c r="G318" i="25"/>
  <c r="F318" i="25"/>
  <c r="E318" i="25"/>
  <c r="C318" i="25"/>
  <c r="B317" i="25"/>
  <c r="D318" i="25" s="1"/>
  <c r="D319" i="25" s="1"/>
  <c r="D320" i="25" s="1"/>
  <c r="D321" i="25" s="1"/>
  <c r="D322" i="25" s="1"/>
  <c r="D323" i="25" s="1"/>
  <c r="D324" i="25" s="1"/>
  <c r="D325" i="25" s="1"/>
  <c r="D326" i="25" s="1"/>
  <c r="D327" i="25" s="1"/>
  <c r="D328" i="25" s="1"/>
  <c r="D329" i="25" s="1"/>
  <c r="D330" i="25" s="1"/>
  <c r="D331" i="25" s="1"/>
  <c r="D332" i="25" s="1"/>
  <c r="J316" i="25"/>
  <c r="J315" i="25"/>
  <c r="G315" i="25"/>
  <c r="F315" i="25"/>
  <c r="E309" i="27" s="1"/>
  <c r="E315" i="25"/>
  <c r="C315" i="25"/>
  <c r="J314" i="25"/>
  <c r="G314" i="25"/>
  <c r="F314" i="25"/>
  <c r="E314" i="25"/>
  <c r="C314" i="25"/>
  <c r="J313" i="25"/>
  <c r="G313" i="25"/>
  <c r="F313" i="25"/>
  <c r="E307" i="27" s="1"/>
  <c r="E313" i="25"/>
  <c r="C313" i="25"/>
  <c r="J312" i="25"/>
  <c r="G312" i="25"/>
  <c r="F312" i="25"/>
  <c r="E312" i="25"/>
  <c r="C312" i="25"/>
  <c r="C306" i="27" s="1"/>
  <c r="J311" i="25"/>
  <c r="G311" i="25"/>
  <c r="F311" i="25"/>
  <c r="E305" i="27" s="1"/>
  <c r="E311" i="25"/>
  <c r="C311" i="25"/>
  <c r="J310" i="25"/>
  <c r="G310" i="25"/>
  <c r="F310" i="25"/>
  <c r="E310" i="25"/>
  <c r="C310" i="25"/>
  <c r="J309" i="25"/>
  <c r="G309" i="25"/>
  <c r="F303" i="27" s="1"/>
  <c r="F309" i="25"/>
  <c r="E309" i="25"/>
  <c r="C309" i="25"/>
  <c r="J308" i="25"/>
  <c r="G308" i="25"/>
  <c r="F302" i="27" s="1"/>
  <c r="F308" i="25"/>
  <c r="E308" i="25"/>
  <c r="C308" i="25"/>
  <c r="J307" i="25"/>
  <c r="G307" i="25"/>
  <c r="F307" i="25"/>
  <c r="E301" i="27" s="1"/>
  <c r="E307" i="25"/>
  <c r="D301" i="27" s="1"/>
  <c r="C307" i="25"/>
  <c r="C301" i="27" s="1"/>
  <c r="J306" i="25"/>
  <c r="G306" i="25"/>
  <c r="F300" i="27" s="1"/>
  <c r="F306" i="25"/>
  <c r="E306" i="25"/>
  <c r="C306" i="25"/>
  <c r="J305" i="25"/>
  <c r="G305" i="25"/>
  <c r="F305" i="25"/>
  <c r="E305" i="25"/>
  <c r="C305" i="25"/>
  <c r="C299" i="27" s="1"/>
  <c r="J304" i="25"/>
  <c r="G304" i="25"/>
  <c r="F304" i="25"/>
  <c r="E304" i="25"/>
  <c r="C304" i="25"/>
  <c r="C298" i="27" s="1"/>
  <c r="J303" i="25"/>
  <c r="G303" i="25"/>
  <c r="F303" i="25"/>
  <c r="E303" i="25"/>
  <c r="C303" i="25"/>
  <c r="J302" i="25"/>
  <c r="H302" i="25"/>
  <c r="H295" i="28" s="1"/>
  <c r="G302" i="25"/>
  <c r="F296" i="27" s="1"/>
  <c r="F302" i="25"/>
  <c r="E296" i="27" s="1"/>
  <c r="E302" i="25"/>
  <c r="D296" i="27" s="1"/>
  <c r="C302" i="25"/>
  <c r="J301" i="25"/>
  <c r="G301" i="25"/>
  <c r="F301" i="25"/>
  <c r="E301" i="25"/>
  <c r="C301" i="25"/>
  <c r="B300" i="25"/>
  <c r="J299" i="25"/>
  <c r="J298" i="25"/>
  <c r="G298" i="25"/>
  <c r="F292" i="27" s="1"/>
  <c r="F298" i="25"/>
  <c r="E292" i="27" s="1"/>
  <c r="E298" i="25"/>
  <c r="C298" i="25"/>
  <c r="J297" i="25"/>
  <c r="G297" i="25"/>
  <c r="F291" i="27" s="1"/>
  <c r="F297" i="25"/>
  <c r="E297" i="25"/>
  <c r="C297" i="25"/>
  <c r="J296" i="25"/>
  <c r="G296" i="25"/>
  <c r="F290" i="27" s="1"/>
  <c r="F296" i="25"/>
  <c r="E296" i="25"/>
  <c r="D290" i="27" s="1"/>
  <c r="C296" i="25"/>
  <c r="C290" i="27" s="1"/>
  <c r="J295" i="25"/>
  <c r="G295" i="25"/>
  <c r="F295" i="25"/>
  <c r="E295" i="25"/>
  <c r="D289" i="27" s="1"/>
  <c r="C295" i="25"/>
  <c r="C289" i="27" s="1"/>
  <c r="J294" i="25"/>
  <c r="G294" i="25"/>
  <c r="F294" i="25"/>
  <c r="E294" i="25"/>
  <c r="C294" i="25"/>
  <c r="J293" i="25"/>
  <c r="G293" i="25"/>
  <c r="F293" i="25"/>
  <c r="E293" i="25"/>
  <c r="C293" i="25"/>
  <c r="C287" i="27" s="1"/>
  <c r="J292" i="25"/>
  <c r="G292" i="25"/>
  <c r="F292" i="25"/>
  <c r="E292" i="25"/>
  <c r="C292" i="25"/>
  <c r="C286" i="27" s="1"/>
  <c r="J291" i="25"/>
  <c r="G291" i="25"/>
  <c r="F291" i="25"/>
  <c r="E285" i="27" s="1"/>
  <c r="E291" i="25"/>
  <c r="C291" i="25"/>
  <c r="J290" i="25"/>
  <c r="G290" i="25"/>
  <c r="F284" i="27" s="1"/>
  <c r="F290" i="25"/>
  <c r="E284" i="27" s="1"/>
  <c r="E290" i="25"/>
  <c r="D284" i="27" s="1"/>
  <c r="C290" i="25"/>
  <c r="J289" i="25"/>
  <c r="G289" i="25"/>
  <c r="F283" i="27" s="1"/>
  <c r="F289" i="25"/>
  <c r="E289" i="25"/>
  <c r="C289" i="25"/>
  <c r="C283" i="27" s="1"/>
  <c r="J288" i="25"/>
  <c r="G288" i="25"/>
  <c r="F288" i="25"/>
  <c r="E288" i="25"/>
  <c r="D282" i="27" s="1"/>
  <c r="C288" i="25"/>
  <c r="J287" i="25"/>
  <c r="G287" i="25"/>
  <c r="F287" i="25"/>
  <c r="E281" i="27" s="1"/>
  <c r="E287" i="25"/>
  <c r="D281" i="27" s="1"/>
  <c r="C287" i="25"/>
  <c r="C281" i="27" s="1"/>
  <c r="J286" i="25"/>
  <c r="G286" i="25"/>
  <c r="F286" i="25"/>
  <c r="E286" i="25"/>
  <c r="C286" i="25"/>
  <c r="J285" i="25"/>
  <c r="H285" i="25"/>
  <c r="H278" i="28" s="1"/>
  <c r="G285" i="25"/>
  <c r="F285" i="25"/>
  <c r="E279" i="27" s="1"/>
  <c r="E285" i="25"/>
  <c r="C285" i="25"/>
  <c r="C279" i="27" s="1"/>
  <c r="J284" i="25"/>
  <c r="G284" i="25"/>
  <c r="F284" i="25"/>
  <c r="E284" i="25"/>
  <c r="C284" i="25"/>
  <c r="B283" i="25"/>
  <c r="B277" i="27" s="1"/>
  <c r="J282" i="25"/>
  <c r="J281" i="25"/>
  <c r="G281" i="25"/>
  <c r="F275" i="27" s="1"/>
  <c r="F281" i="25"/>
  <c r="E275" i="27" s="1"/>
  <c r="E281" i="25"/>
  <c r="C281" i="25"/>
  <c r="J280" i="25"/>
  <c r="G280" i="25"/>
  <c r="F280" i="25"/>
  <c r="F273" i="28" s="1"/>
  <c r="E280" i="25"/>
  <c r="C280" i="25"/>
  <c r="J279" i="25"/>
  <c r="G279" i="25"/>
  <c r="F279" i="25"/>
  <c r="E273" i="27" s="1"/>
  <c r="E279" i="25"/>
  <c r="D273" i="27" s="1"/>
  <c r="C279" i="25"/>
  <c r="J278" i="25"/>
  <c r="G278" i="25"/>
  <c r="F278" i="25"/>
  <c r="E278" i="25"/>
  <c r="C278" i="25"/>
  <c r="J277" i="25"/>
  <c r="G277" i="25"/>
  <c r="F277" i="25"/>
  <c r="E277" i="25"/>
  <c r="C277" i="25"/>
  <c r="C271" i="27" s="1"/>
  <c r="J276" i="25"/>
  <c r="G276" i="25"/>
  <c r="F270" i="27" s="1"/>
  <c r="F276" i="25"/>
  <c r="E276" i="25"/>
  <c r="C276" i="25"/>
  <c r="J275" i="25"/>
  <c r="G275" i="25"/>
  <c r="F275" i="25"/>
  <c r="E275" i="25"/>
  <c r="C275" i="25"/>
  <c r="C269" i="27" s="1"/>
  <c r="J274" i="25"/>
  <c r="G274" i="25"/>
  <c r="F268" i="27" s="1"/>
  <c r="F274" i="25"/>
  <c r="E274" i="25"/>
  <c r="C274" i="25"/>
  <c r="J273" i="25"/>
  <c r="G273" i="25"/>
  <c r="F273" i="25"/>
  <c r="E273" i="25"/>
  <c r="C273" i="25"/>
  <c r="J272" i="25"/>
  <c r="G272" i="25"/>
  <c r="F272" i="25"/>
  <c r="E272" i="25"/>
  <c r="D266" i="27" s="1"/>
  <c r="C272" i="25"/>
  <c r="C266" i="27" s="1"/>
  <c r="J271" i="25"/>
  <c r="G271" i="25"/>
  <c r="F271" i="25"/>
  <c r="E271" i="25"/>
  <c r="C271" i="25"/>
  <c r="J270" i="25"/>
  <c r="G270" i="25"/>
  <c r="F264" i="27" s="1"/>
  <c r="F270" i="25"/>
  <c r="E264" i="27" s="1"/>
  <c r="E270" i="25"/>
  <c r="D264" i="27" s="1"/>
  <c r="C270" i="25"/>
  <c r="J269" i="25"/>
  <c r="G269" i="25"/>
  <c r="F269" i="25"/>
  <c r="E269" i="25"/>
  <c r="C269" i="25"/>
  <c r="J268" i="25"/>
  <c r="H268" i="25"/>
  <c r="G268" i="25"/>
  <c r="F268" i="25"/>
  <c r="E268" i="25"/>
  <c r="D262" i="27" s="1"/>
  <c r="C268" i="25"/>
  <c r="C262" i="27" s="1"/>
  <c r="J267" i="25"/>
  <c r="G267" i="25"/>
  <c r="F267" i="25"/>
  <c r="E267" i="25"/>
  <c r="C267" i="25"/>
  <c r="C261" i="27" s="1"/>
  <c r="B266" i="25"/>
  <c r="B260" i="27" s="1"/>
  <c r="J265" i="25"/>
  <c r="J264" i="25"/>
  <c r="G264" i="25"/>
  <c r="F264" i="25"/>
  <c r="E264" i="25"/>
  <c r="C264" i="25"/>
  <c r="J263" i="25"/>
  <c r="G263" i="25"/>
  <c r="F263" i="25"/>
  <c r="E263" i="25"/>
  <c r="C263" i="25"/>
  <c r="C257" i="27" s="1"/>
  <c r="J262" i="25"/>
  <c r="G262" i="25"/>
  <c r="F256" i="27" s="1"/>
  <c r="F262" i="25"/>
  <c r="E262" i="25"/>
  <c r="C262" i="25"/>
  <c r="J261" i="25"/>
  <c r="G261" i="25"/>
  <c r="F261" i="25"/>
  <c r="E261" i="25"/>
  <c r="C261" i="25"/>
  <c r="J260" i="25"/>
  <c r="G260" i="25"/>
  <c r="F260" i="25"/>
  <c r="E260" i="25"/>
  <c r="D254" i="27" s="1"/>
  <c r="C260" i="25"/>
  <c r="J259" i="25"/>
  <c r="G259" i="25"/>
  <c r="F259" i="25"/>
  <c r="E259" i="25"/>
  <c r="C259" i="25"/>
  <c r="J258" i="25"/>
  <c r="G258" i="25"/>
  <c r="F258" i="25"/>
  <c r="E252" i="27" s="1"/>
  <c r="E258" i="25"/>
  <c r="D252" i="27" s="1"/>
  <c r="C258" i="25"/>
  <c r="C252" i="27" s="1"/>
  <c r="J257" i="25"/>
  <c r="G257" i="25"/>
  <c r="F257" i="25"/>
  <c r="E257" i="25"/>
  <c r="D251" i="27" s="1"/>
  <c r="C257" i="25"/>
  <c r="C251" i="27" s="1"/>
  <c r="J256" i="25"/>
  <c r="G256" i="25"/>
  <c r="F256" i="25"/>
  <c r="E256" i="25"/>
  <c r="C256" i="25"/>
  <c r="J255" i="25"/>
  <c r="G255" i="25"/>
  <c r="F255" i="25"/>
  <c r="E255" i="25"/>
  <c r="C255" i="25"/>
  <c r="C249" i="27" s="1"/>
  <c r="J254" i="25"/>
  <c r="G254" i="25"/>
  <c r="F248" i="27" s="1"/>
  <c r="F254" i="25"/>
  <c r="E254" i="25"/>
  <c r="C254" i="25"/>
  <c r="J253" i="25"/>
  <c r="G253" i="25"/>
  <c r="F247" i="27" s="1"/>
  <c r="F253" i="25"/>
  <c r="E247" i="27" s="1"/>
  <c r="E253" i="25"/>
  <c r="D247" i="27" s="1"/>
  <c r="C253" i="25"/>
  <c r="J252" i="25"/>
  <c r="G252" i="25"/>
  <c r="F252" i="25"/>
  <c r="E252" i="25"/>
  <c r="C252" i="25"/>
  <c r="J251" i="25"/>
  <c r="H251" i="25"/>
  <c r="H244" i="28" s="1"/>
  <c r="G251" i="25"/>
  <c r="F245" i="27" s="1"/>
  <c r="F251" i="25"/>
  <c r="E245" i="27" s="1"/>
  <c r="E251" i="25"/>
  <c r="D245" i="27" s="1"/>
  <c r="C251" i="25"/>
  <c r="J250" i="25"/>
  <c r="G250" i="25"/>
  <c r="F250" i="25"/>
  <c r="E250" i="25"/>
  <c r="D244" i="27" s="1"/>
  <c r="C250" i="25"/>
  <c r="C244" i="27" s="1"/>
  <c r="B249" i="25"/>
  <c r="D250" i="25" s="1"/>
  <c r="D251" i="25" s="1"/>
  <c r="D252" i="25" s="1"/>
  <c r="D253" i="25" s="1"/>
  <c r="D254" i="25" s="1"/>
  <c r="D255" i="25" s="1"/>
  <c r="D256" i="25" s="1"/>
  <c r="D257" i="25" s="1"/>
  <c r="D258" i="25" s="1"/>
  <c r="D259" i="25" s="1"/>
  <c r="D260" i="25" s="1"/>
  <c r="D261" i="25" s="1"/>
  <c r="D262" i="25" s="1"/>
  <c r="D263" i="25" s="1"/>
  <c r="D264" i="25" s="1"/>
  <c r="J248" i="25"/>
  <c r="J247" i="25"/>
  <c r="G247" i="25"/>
  <c r="F247" i="25"/>
  <c r="E241" i="27" s="1"/>
  <c r="E247" i="25"/>
  <c r="D241" i="27" s="1"/>
  <c r="C247" i="25"/>
  <c r="J246" i="25"/>
  <c r="G246" i="25"/>
  <c r="F246" i="25"/>
  <c r="E246" i="25"/>
  <c r="C246" i="25"/>
  <c r="J245" i="25"/>
  <c r="G245" i="25"/>
  <c r="F245" i="25"/>
  <c r="E245" i="25"/>
  <c r="C245" i="25"/>
  <c r="C239" i="27" s="1"/>
  <c r="J244" i="25"/>
  <c r="G244" i="25"/>
  <c r="F238" i="27" s="1"/>
  <c r="F244" i="25"/>
  <c r="E244" i="25"/>
  <c r="C244" i="25"/>
  <c r="C238" i="27" s="1"/>
  <c r="J243" i="25"/>
  <c r="G243" i="25"/>
  <c r="F237" i="27" s="1"/>
  <c r="F243" i="25"/>
  <c r="E237" i="27" s="1"/>
  <c r="E243" i="25"/>
  <c r="C243" i="25"/>
  <c r="J242" i="25"/>
  <c r="G242" i="25"/>
  <c r="F242" i="25"/>
  <c r="E242" i="25"/>
  <c r="C242" i="25"/>
  <c r="J241" i="25"/>
  <c r="G241" i="25"/>
  <c r="F235" i="27" s="1"/>
  <c r="F241" i="25"/>
  <c r="E235" i="27" s="1"/>
  <c r="E241" i="25"/>
  <c r="D235" i="27" s="1"/>
  <c r="C241" i="25"/>
  <c r="J240" i="25"/>
  <c r="G240" i="25"/>
  <c r="F240" i="25"/>
  <c r="E234" i="27" s="1"/>
  <c r="E240" i="25"/>
  <c r="D234" i="27" s="1"/>
  <c r="C240" i="25"/>
  <c r="J239" i="25"/>
  <c r="G239" i="25"/>
  <c r="F239" i="25"/>
  <c r="E233" i="27" s="1"/>
  <c r="E239" i="25"/>
  <c r="C239" i="25"/>
  <c r="J238" i="25"/>
  <c r="G238" i="25"/>
  <c r="F238" i="25"/>
  <c r="E238" i="25"/>
  <c r="D232" i="27" s="1"/>
  <c r="C238" i="25"/>
  <c r="C232" i="27" s="1"/>
  <c r="J237" i="25"/>
  <c r="G237" i="25"/>
  <c r="F237" i="25"/>
  <c r="E237" i="25"/>
  <c r="C237" i="25"/>
  <c r="J236" i="25"/>
  <c r="G236" i="25"/>
  <c r="F236" i="25"/>
  <c r="E236" i="25"/>
  <c r="D230" i="27" s="1"/>
  <c r="C236" i="25"/>
  <c r="C230" i="27" s="1"/>
  <c r="J235" i="25"/>
  <c r="G235" i="25"/>
  <c r="F235" i="25"/>
  <c r="E235" i="25"/>
  <c r="C235" i="25"/>
  <c r="J234" i="25"/>
  <c r="H234" i="25"/>
  <c r="H227" i="28" s="1"/>
  <c r="G234" i="25"/>
  <c r="F228" i="27" s="1"/>
  <c r="F234" i="25"/>
  <c r="E228" i="27" s="1"/>
  <c r="E234" i="25"/>
  <c r="C234" i="25"/>
  <c r="C228" i="27" s="1"/>
  <c r="J233" i="25"/>
  <c r="G233" i="25"/>
  <c r="F227" i="27" s="1"/>
  <c r="F233" i="25"/>
  <c r="E227" i="27" s="1"/>
  <c r="E233" i="25"/>
  <c r="D227" i="27" s="1"/>
  <c r="C233" i="25"/>
  <c r="B232" i="25"/>
  <c r="J231" i="25"/>
  <c r="J230" i="25"/>
  <c r="G230" i="25"/>
  <c r="F224" i="27" s="1"/>
  <c r="F230" i="25"/>
  <c r="E224" i="27" s="1"/>
  <c r="E230" i="25"/>
  <c r="D224" i="27" s="1"/>
  <c r="C230" i="25"/>
  <c r="J229" i="25"/>
  <c r="G229" i="25"/>
  <c r="F229" i="25"/>
  <c r="E229" i="25"/>
  <c r="C229" i="25"/>
  <c r="J228" i="25"/>
  <c r="G228" i="25"/>
  <c r="F222" i="27" s="1"/>
  <c r="F228" i="25"/>
  <c r="E222" i="27" s="1"/>
  <c r="E228" i="25"/>
  <c r="D222" i="27" s="1"/>
  <c r="C228" i="25"/>
  <c r="J227" i="25"/>
  <c r="G227" i="25"/>
  <c r="F227" i="25"/>
  <c r="E227" i="25"/>
  <c r="D221" i="27" s="1"/>
  <c r="C227" i="25"/>
  <c r="C221" i="27" s="1"/>
  <c r="J226" i="25"/>
  <c r="G226" i="25"/>
  <c r="F226" i="25"/>
  <c r="E226" i="25"/>
  <c r="C226" i="25"/>
  <c r="C220" i="27" s="1"/>
  <c r="J225" i="25"/>
  <c r="G225" i="25"/>
  <c r="F225" i="25"/>
  <c r="E225" i="25"/>
  <c r="C225" i="25"/>
  <c r="C219" i="27" s="1"/>
  <c r="J224" i="25"/>
  <c r="G224" i="25"/>
  <c r="F224" i="25"/>
  <c r="E224" i="25"/>
  <c r="C224" i="25"/>
  <c r="J223" i="25"/>
  <c r="G223" i="25"/>
  <c r="F217" i="27" s="1"/>
  <c r="F223" i="25"/>
  <c r="E217" i="27" s="1"/>
  <c r="E223" i="25"/>
  <c r="C223" i="25"/>
  <c r="J222" i="25"/>
  <c r="G222" i="25"/>
  <c r="F216" i="27" s="1"/>
  <c r="F222" i="25"/>
  <c r="E216" i="27" s="1"/>
  <c r="E222" i="25"/>
  <c r="D216" i="27" s="1"/>
  <c r="C222" i="25"/>
  <c r="J221" i="25"/>
  <c r="G221" i="25"/>
  <c r="F221" i="25"/>
  <c r="E221" i="25"/>
  <c r="C221" i="25"/>
  <c r="J220" i="25"/>
  <c r="G220" i="25"/>
  <c r="F214" i="27" s="1"/>
  <c r="F220" i="25"/>
  <c r="E214" i="27" s="1"/>
  <c r="E220" i="25"/>
  <c r="D214" i="27" s="1"/>
  <c r="C220" i="25"/>
  <c r="J219" i="25"/>
  <c r="G219" i="25"/>
  <c r="F219" i="25"/>
  <c r="E219" i="25"/>
  <c r="D213" i="27" s="1"/>
  <c r="C219" i="25"/>
  <c r="C213" i="27" s="1"/>
  <c r="J218" i="25"/>
  <c r="G218" i="25"/>
  <c r="F218" i="25"/>
  <c r="E218" i="25"/>
  <c r="C218" i="25"/>
  <c r="C212" i="27" s="1"/>
  <c r="J217" i="25"/>
  <c r="H217" i="25"/>
  <c r="H210" i="28" s="1"/>
  <c r="G217" i="25"/>
  <c r="F217" i="25"/>
  <c r="E217" i="25"/>
  <c r="C217" i="25"/>
  <c r="C211" i="27" s="1"/>
  <c r="J216" i="25"/>
  <c r="G216" i="25"/>
  <c r="F216" i="25"/>
  <c r="E216" i="25"/>
  <c r="C216" i="25"/>
  <c r="B215" i="25"/>
  <c r="D216" i="25" s="1"/>
  <c r="D217" i="25" s="1"/>
  <c r="D218" i="25" s="1"/>
  <c r="D219" i="25" s="1"/>
  <c r="D220" i="25" s="1"/>
  <c r="D221" i="25" s="1"/>
  <c r="D222" i="25" s="1"/>
  <c r="D223" i="25" s="1"/>
  <c r="D224" i="25" s="1"/>
  <c r="D225" i="25" s="1"/>
  <c r="D226" i="25" s="1"/>
  <c r="D227" i="25" s="1"/>
  <c r="D228" i="25" s="1"/>
  <c r="D229" i="25" s="1"/>
  <c r="D230" i="25" s="1"/>
  <c r="J214" i="25"/>
  <c r="J213" i="25"/>
  <c r="G213" i="25"/>
  <c r="F207" i="27" s="1"/>
  <c r="F213" i="25"/>
  <c r="E207" i="27" s="1"/>
  <c r="E213" i="25"/>
  <c r="C213" i="25"/>
  <c r="J212" i="25"/>
  <c r="G212" i="25"/>
  <c r="F212" i="25"/>
  <c r="E212" i="25"/>
  <c r="C212" i="25"/>
  <c r="C212" i="29" s="1"/>
  <c r="J211" i="25"/>
  <c r="G211" i="25"/>
  <c r="F205" i="27" s="1"/>
  <c r="F211" i="25"/>
  <c r="F211" i="29" s="1"/>
  <c r="Q211" i="29" s="1"/>
  <c r="R211" i="29" s="1"/>
  <c r="E211" i="25"/>
  <c r="C211" i="25"/>
  <c r="J210" i="25"/>
  <c r="G210" i="25"/>
  <c r="G210" i="29" s="1"/>
  <c r="F210" i="25"/>
  <c r="E204" i="27" s="1"/>
  <c r="E210" i="25"/>
  <c r="D204" i="27" s="1"/>
  <c r="C210" i="25"/>
  <c r="C204" i="27" s="1"/>
  <c r="J209" i="25"/>
  <c r="G209" i="25"/>
  <c r="F209" i="25"/>
  <c r="E203" i="27" s="1"/>
  <c r="E209" i="25"/>
  <c r="D203" i="27" s="1"/>
  <c r="C209" i="25"/>
  <c r="J208" i="25"/>
  <c r="G208" i="25"/>
  <c r="F202" i="27" s="1"/>
  <c r="F208" i="25"/>
  <c r="E208" i="25"/>
  <c r="D202" i="27" s="1"/>
  <c r="C208" i="25"/>
  <c r="J207" i="25"/>
  <c r="G207" i="25"/>
  <c r="F207" i="25"/>
  <c r="E207" i="25"/>
  <c r="C207" i="25"/>
  <c r="C201" i="27" s="1"/>
  <c r="J206" i="25"/>
  <c r="G206" i="25"/>
  <c r="F200" i="27" s="1"/>
  <c r="F206" i="25"/>
  <c r="E206" i="25"/>
  <c r="C206" i="25"/>
  <c r="C200" i="27" s="1"/>
  <c r="J205" i="25"/>
  <c r="G205" i="25"/>
  <c r="F199" i="27" s="1"/>
  <c r="F205" i="25"/>
  <c r="E199" i="27" s="1"/>
  <c r="E205" i="25"/>
  <c r="C205" i="25"/>
  <c r="J204" i="25"/>
  <c r="G204" i="25"/>
  <c r="F204" i="25"/>
  <c r="E204" i="25"/>
  <c r="C204" i="25"/>
  <c r="C204" i="29" s="1"/>
  <c r="J203" i="25"/>
  <c r="G203" i="25"/>
  <c r="F197" i="27" s="1"/>
  <c r="F203" i="25"/>
  <c r="F203" i="29" s="1"/>
  <c r="Q203" i="29" s="1"/>
  <c r="R203" i="29" s="1"/>
  <c r="E203" i="25"/>
  <c r="C203" i="25"/>
  <c r="J202" i="25"/>
  <c r="G202" i="25"/>
  <c r="G202" i="29" s="1"/>
  <c r="F202" i="25"/>
  <c r="E196" i="27" s="1"/>
  <c r="E202" i="25"/>
  <c r="D196" i="27" s="1"/>
  <c r="C202" i="25"/>
  <c r="C196" i="27" s="1"/>
  <c r="J201" i="25"/>
  <c r="G201" i="25"/>
  <c r="F201" i="25"/>
  <c r="E195" i="27" s="1"/>
  <c r="E201" i="25"/>
  <c r="D195" i="27" s="1"/>
  <c r="C201" i="25"/>
  <c r="J200" i="25"/>
  <c r="H200" i="25"/>
  <c r="G200" i="25"/>
  <c r="F194" i="27" s="1"/>
  <c r="F200" i="25"/>
  <c r="E200" i="25"/>
  <c r="D194" i="27" s="1"/>
  <c r="C200" i="25"/>
  <c r="J199" i="25"/>
  <c r="G199" i="25"/>
  <c r="F199" i="25"/>
  <c r="E199" i="25"/>
  <c r="C199" i="25"/>
  <c r="C193" i="27" s="1"/>
  <c r="B198" i="25"/>
  <c r="B192" i="27" s="1"/>
  <c r="J197" i="25"/>
  <c r="J196" i="25"/>
  <c r="G196" i="25"/>
  <c r="F196" i="25"/>
  <c r="E196" i="25"/>
  <c r="C196" i="25"/>
  <c r="J195" i="25"/>
  <c r="G195" i="25"/>
  <c r="F195" i="25"/>
  <c r="E195" i="25"/>
  <c r="C195" i="25"/>
  <c r="C189" i="27" s="1"/>
  <c r="J194" i="25"/>
  <c r="G194" i="25"/>
  <c r="F188" i="27" s="1"/>
  <c r="F194" i="25"/>
  <c r="E194" i="25"/>
  <c r="C194" i="25"/>
  <c r="J193" i="25"/>
  <c r="G193" i="25"/>
  <c r="F187" i="27" s="1"/>
  <c r="F193" i="25"/>
  <c r="E187" i="27" s="1"/>
  <c r="E193" i="25"/>
  <c r="D187" i="27" s="1"/>
  <c r="C193" i="25"/>
  <c r="C187" i="27" s="1"/>
  <c r="J192" i="25"/>
  <c r="G192" i="25"/>
  <c r="F192" i="25"/>
  <c r="E192" i="25"/>
  <c r="C192" i="25"/>
  <c r="J191" i="25"/>
  <c r="G191" i="25"/>
  <c r="F185" i="27" s="1"/>
  <c r="F191" i="25"/>
  <c r="E185" i="27" s="1"/>
  <c r="E191" i="25"/>
  <c r="C191" i="25"/>
  <c r="J190" i="25"/>
  <c r="G190" i="25"/>
  <c r="F190" i="25"/>
  <c r="E184" i="27" s="1"/>
  <c r="E190" i="25"/>
  <c r="D184" i="27" s="1"/>
  <c r="C190" i="25"/>
  <c r="C184" i="27" s="1"/>
  <c r="J189" i="25"/>
  <c r="G189" i="25"/>
  <c r="F189" i="25"/>
  <c r="E189" i="25"/>
  <c r="E189" i="29" s="1"/>
  <c r="C189" i="25"/>
  <c r="C183" i="27" s="1"/>
  <c r="J188" i="25"/>
  <c r="G188" i="25"/>
  <c r="F188" i="25"/>
  <c r="E188" i="25"/>
  <c r="C188" i="25"/>
  <c r="J187" i="25"/>
  <c r="G187" i="25"/>
  <c r="F187" i="25"/>
  <c r="E187" i="25"/>
  <c r="C187" i="25"/>
  <c r="C181" i="27" s="1"/>
  <c r="J186" i="25"/>
  <c r="G186" i="25"/>
  <c r="F180" i="27" s="1"/>
  <c r="F186" i="25"/>
  <c r="E186" i="25"/>
  <c r="C186" i="25"/>
  <c r="J185" i="25"/>
  <c r="G185" i="25"/>
  <c r="F179" i="27" s="1"/>
  <c r="F185" i="25"/>
  <c r="E179" i="27" s="1"/>
  <c r="E185" i="25"/>
  <c r="D179" i="27" s="1"/>
  <c r="C185" i="25"/>
  <c r="C179" i="27" s="1"/>
  <c r="J184" i="25"/>
  <c r="G184" i="25"/>
  <c r="F184" i="25"/>
  <c r="E184" i="25"/>
  <c r="C184" i="25"/>
  <c r="J183" i="25"/>
  <c r="H183" i="25"/>
  <c r="H176" i="28" s="1"/>
  <c r="G183" i="25"/>
  <c r="F177" i="27" s="1"/>
  <c r="F183" i="25"/>
  <c r="E177" i="27" s="1"/>
  <c r="E183" i="25"/>
  <c r="C183" i="25"/>
  <c r="J182" i="25"/>
  <c r="G182" i="25"/>
  <c r="F182" i="25"/>
  <c r="E182" i="25"/>
  <c r="D176" i="27" s="1"/>
  <c r="C182" i="25"/>
  <c r="C176" i="27" s="1"/>
  <c r="B181" i="25"/>
  <c r="B175" i="27" s="1"/>
  <c r="J180" i="25"/>
  <c r="J179" i="25"/>
  <c r="G179" i="25"/>
  <c r="F179" i="25"/>
  <c r="E173" i="27" s="1"/>
  <c r="E179" i="25"/>
  <c r="C179" i="25"/>
  <c r="J178" i="25"/>
  <c r="G178" i="25"/>
  <c r="F178" i="25"/>
  <c r="E178" i="25"/>
  <c r="D172" i="27" s="1"/>
  <c r="C178" i="25"/>
  <c r="C172" i="27" s="1"/>
  <c r="J177" i="25"/>
  <c r="G177" i="25"/>
  <c r="F177" i="25"/>
  <c r="E177" i="25"/>
  <c r="C177" i="25"/>
  <c r="C177" i="29" s="1"/>
  <c r="J176" i="25"/>
  <c r="G176" i="25"/>
  <c r="G176" i="29" s="1"/>
  <c r="F176" i="25"/>
  <c r="E176" i="25"/>
  <c r="D170" i="27" s="1"/>
  <c r="C176" i="25"/>
  <c r="J175" i="25"/>
  <c r="G175" i="25"/>
  <c r="F175" i="25"/>
  <c r="E175" i="25"/>
  <c r="C175" i="25"/>
  <c r="C169" i="27" s="1"/>
  <c r="J174" i="25"/>
  <c r="G174" i="25"/>
  <c r="F168" i="27" s="1"/>
  <c r="F174" i="25"/>
  <c r="E174" i="25"/>
  <c r="C174" i="25"/>
  <c r="C174" i="29" s="1"/>
  <c r="J173" i="25"/>
  <c r="G173" i="25"/>
  <c r="F167" i="27" s="1"/>
  <c r="F173" i="25"/>
  <c r="E167" i="27" s="1"/>
  <c r="E173" i="25"/>
  <c r="D167" i="27" s="1"/>
  <c r="C173" i="25"/>
  <c r="J172" i="25"/>
  <c r="G172" i="25"/>
  <c r="F166" i="27" s="1"/>
  <c r="F172" i="25"/>
  <c r="E166" i="27" s="1"/>
  <c r="E172" i="25"/>
  <c r="E172" i="29" s="1"/>
  <c r="C172" i="25"/>
  <c r="J171" i="25"/>
  <c r="G171" i="25"/>
  <c r="F171" i="25"/>
  <c r="E165" i="27" s="1"/>
  <c r="E171" i="25"/>
  <c r="C171" i="25"/>
  <c r="J170" i="25"/>
  <c r="G170" i="25"/>
  <c r="G170" i="29" s="1"/>
  <c r="F170" i="25"/>
  <c r="E170" i="25"/>
  <c r="D164" i="27" s="1"/>
  <c r="C170" i="25"/>
  <c r="C164" i="27" s="1"/>
  <c r="J169" i="25"/>
  <c r="G169" i="25"/>
  <c r="F169" i="25"/>
  <c r="E169" i="25"/>
  <c r="E169" i="29" s="1"/>
  <c r="C169" i="25"/>
  <c r="C163" i="27" s="1"/>
  <c r="J168" i="25"/>
  <c r="G168" i="25"/>
  <c r="F162" i="27" s="1"/>
  <c r="F168" i="25"/>
  <c r="E168" i="25"/>
  <c r="D162" i="27" s="1"/>
  <c r="C168" i="25"/>
  <c r="C168" i="29" s="1"/>
  <c r="J167" i="25"/>
  <c r="G167" i="25"/>
  <c r="F167" i="25"/>
  <c r="E167" i="25"/>
  <c r="C167" i="25"/>
  <c r="C161" i="27" s="1"/>
  <c r="J166" i="25"/>
  <c r="H166" i="25"/>
  <c r="H159" i="28" s="1"/>
  <c r="G166" i="25"/>
  <c r="G166" i="29" s="1"/>
  <c r="F166" i="25"/>
  <c r="E166" i="25"/>
  <c r="C166" i="25"/>
  <c r="J165" i="25"/>
  <c r="G165" i="25"/>
  <c r="F159" i="27" s="1"/>
  <c r="F165" i="25"/>
  <c r="E159" i="27" s="1"/>
  <c r="E165" i="25"/>
  <c r="E165" i="29" s="1"/>
  <c r="C165" i="25"/>
  <c r="C159" i="27" s="1"/>
  <c r="B164" i="25"/>
  <c r="J163" i="25"/>
  <c r="J162" i="25"/>
  <c r="G162" i="25"/>
  <c r="F156" i="27" s="1"/>
  <c r="F162" i="25"/>
  <c r="E162" i="25"/>
  <c r="C162" i="25"/>
  <c r="J161" i="25"/>
  <c r="G161" i="25"/>
  <c r="F155" i="27" s="1"/>
  <c r="F161" i="25"/>
  <c r="E155" i="27" s="1"/>
  <c r="E161" i="25"/>
  <c r="D155" i="27" s="1"/>
  <c r="C161" i="25"/>
  <c r="C155" i="27" s="1"/>
  <c r="J160" i="25"/>
  <c r="G160" i="25"/>
  <c r="F160" i="25"/>
  <c r="E154" i="27" s="1"/>
  <c r="E160" i="25"/>
  <c r="D154" i="27" s="1"/>
  <c r="C160" i="25"/>
  <c r="C154" i="27" s="1"/>
  <c r="J159" i="25"/>
  <c r="G159" i="25"/>
  <c r="F159" i="25"/>
  <c r="E159" i="25"/>
  <c r="C159" i="25"/>
  <c r="J158" i="25"/>
  <c r="G158" i="25"/>
  <c r="F158" i="25"/>
  <c r="E158" i="25"/>
  <c r="D152" i="27" s="1"/>
  <c r="C158" i="25"/>
  <c r="C152" i="27" s="1"/>
  <c r="J157" i="25"/>
  <c r="G157" i="25"/>
  <c r="F157" i="25"/>
  <c r="E157" i="25"/>
  <c r="C157" i="25"/>
  <c r="C151" i="27" s="1"/>
  <c r="J156" i="25"/>
  <c r="G156" i="25"/>
  <c r="F150" i="27" s="1"/>
  <c r="F156" i="25"/>
  <c r="E150" i="27" s="1"/>
  <c r="E156" i="25"/>
  <c r="C156" i="25"/>
  <c r="J155" i="25"/>
  <c r="G155" i="25"/>
  <c r="F155" i="25"/>
  <c r="E155" i="25"/>
  <c r="C155" i="25"/>
  <c r="C149" i="27" s="1"/>
  <c r="J154" i="25"/>
  <c r="G154" i="25"/>
  <c r="F148" i="27" s="1"/>
  <c r="F154" i="25"/>
  <c r="E154" i="25"/>
  <c r="C154" i="25"/>
  <c r="J153" i="25"/>
  <c r="G153" i="25"/>
  <c r="F147" i="27" s="1"/>
  <c r="F153" i="25"/>
  <c r="E147" i="27" s="1"/>
  <c r="E153" i="25"/>
  <c r="D147" i="27" s="1"/>
  <c r="C153" i="25"/>
  <c r="C147" i="27" s="1"/>
  <c r="J152" i="25"/>
  <c r="G152" i="25"/>
  <c r="F152" i="25"/>
  <c r="E146" i="27" s="1"/>
  <c r="E152" i="25"/>
  <c r="D146" i="27" s="1"/>
  <c r="C152" i="25"/>
  <c r="C146" i="27" s="1"/>
  <c r="J151" i="25"/>
  <c r="G151" i="25"/>
  <c r="F151" i="25"/>
  <c r="E151" i="25"/>
  <c r="C151" i="25"/>
  <c r="J150" i="25"/>
  <c r="G150" i="25"/>
  <c r="F150" i="25"/>
  <c r="E150" i="25"/>
  <c r="D144" i="27" s="1"/>
  <c r="C150" i="25"/>
  <c r="C144" i="27" s="1"/>
  <c r="J149" i="25"/>
  <c r="G149" i="25"/>
  <c r="F149" i="25"/>
  <c r="E149" i="25"/>
  <c r="C149" i="25"/>
  <c r="C143" i="27" s="1"/>
  <c r="J148" i="25"/>
  <c r="G148" i="25"/>
  <c r="F142" i="27" s="1"/>
  <c r="F148" i="25"/>
  <c r="E142" i="27" s="1"/>
  <c r="E148" i="25"/>
  <c r="C148" i="25"/>
  <c r="D148" i="25"/>
  <c r="D149" i="25" s="1"/>
  <c r="D150" i="25" s="1"/>
  <c r="D151" i="25" s="1"/>
  <c r="D152" i="25" s="1"/>
  <c r="D153" i="25" s="1"/>
  <c r="D154" i="25" s="1"/>
  <c r="D155" i="25" s="1"/>
  <c r="D156" i="25" s="1"/>
  <c r="D157" i="25" s="1"/>
  <c r="D158" i="25" s="1"/>
  <c r="D159" i="25" s="1"/>
  <c r="D160" i="25" s="1"/>
  <c r="D161" i="25" s="1"/>
  <c r="D162" i="25" s="1"/>
  <c r="J146" i="25"/>
  <c r="J145" i="25"/>
  <c r="G145" i="25"/>
  <c r="F145" i="25"/>
  <c r="E145" i="25"/>
  <c r="C145" i="25"/>
  <c r="C139" i="27" s="1"/>
  <c r="J144" i="25"/>
  <c r="G144" i="25"/>
  <c r="F138" i="27" s="1"/>
  <c r="F144" i="25"/>
  <c r="E138" i="27" s="1"/>
  <c r="E144" i="25"/>
  <c r="C144" i="25"/>
  <c r="J143" i="25"/>
  <c r="G143" i="25"/>
  <c r="F143" i="25"/>
  <c r="E143" i="25"/>
  <c r="C143" i="25"/>
  <c r="C137" i="27" s="1"/>
  <c r="J142" i="25"/>
  <c r="G142" i="25"/>
  <c r="F136" i="27" s="1"/>
  <c r="F142" i="25"/>
  <c r="E142" i="25"/>
  <c r="C142" i="25"/>
  <c r="J141" i="25"/>
  <c r="G141" i="25"/>
  <c r="F135" i="27" s="1"/>
  <c r="F141" i="25"/>
  <c r="E135" i="27" s="1"/>
  <c r="E141" i="25"/>
  <c r="D135" i="27" s="1"/>
  <c r="C141" i="25"/>
  <c r="C135" i="27" s="1"/>
  <c r="J140" i="25"/>
  <c r="G140" i="25"/>
  <c r="F140" i="25"/>
  <c r="E134" i="27" s="1"/>
  <c r="E140" i="25"/>
  <c r="D134" i="27" s="1"/>
  <c r="C140" i="25"/>
  <c r="C134" i="27" s="1"/>
  <c r="J139" i="25"/>
  <c r="G139" i="25"/>
  <c r="F139" i="25"/>
  <c r="E139" i="25"/>
  <c r="C139" i="25"/>
  <c r="J138" i="25"/>
  <c r="G138" i="25"/>
  <c r="F138" i="25"/>
  <c r="E138" i="25"/>
  <c r="D132" i="27" s="1"/>
  <c r="C138" i="25"/>
  <c r="C132" i="27" s="1"/>
  <c r="J137" i="25"/>
  <c r="G137" i="25"/>
  <c r="F137" i="25"/>
  <c r="E137" i="25"/>
  <c r="C137" i="25"/>
  <c r="C131" i="27" s="1"/>
  <c r="J136" i="25"/>
  <c r="G136" i="25"/>
  <c r="F130" i="27" s="1"/>
  <c r="F136" i="25"/>
  <c r="E130" i="27" s="1"/>
  <c r="E136" i="25"/>
  <c r="C136" i="25"/>
  <c r="J135" i="25"/>
  <c r="G135" i="25"/>
  <c r="F135" i="25"/>
  <c r="E135" i="25"/>
  <c r="C135" i="25"/>
  <c r="C129" i="27" s="1"/>
  <c r="J134" i="25"/>
  <c r="G134" i="25"/>
  <c r="F128" i="27" s="1"/>
  <c r="F134" i="25"/>
  <c r="E134" i="25"/>
  <c r="C134" i="25"/>
  <c r="J133" i="25"/>
  <c r="G133" i="25"/>
  <c r="F127" i="27" s="1"/>
  <c r="F133" i="25"/>
  <c r="E127" i="27" s="1"/>
  <c r="E133" i="25"/>
  <c r="D127" i="27" s="1"/>
  <c r="C133" i="25"/>
  <c r="C127" i="27" s="1"/>
  <c r="J132" i="25"/>
  <c r="G132" i="25"/>
  <c r="F132" i="25"/>
  <c r="E126" i="27" s="1"/>
  <c r="E132" i="25"/>
  <c r="D126" i="27" s="1"/>
  <c r="C132" i="25"/>
  <c r="C126" i="27" s="1"/>
  <c r="J131" i="25"/>
  <c r="G131" i="25"/>
  <c r="F131" i="25"/>
  <c r="E131" i="25"/>
  <c r="C131" i="25"/>
  <c r="J129" i="25"/>
  <c r="J128" i="25"/>
  <c r="G128" i="25"/>
  <c r="F128" i="25"/>
  <c r="F128" i="29" s="1"/>
  <c r="Q128" i="29" s="1"/>
  <c r="R128" i="29" s="1"/>
  <c r="E128" i="25"/>
  <c r="D122" i="27" s="1"/>
  <c r="C128" i="25"/>
  <c r="C122" i="27" s="1"/>
  <c r="J127" i="25"/>
  <c r="G127" i="25"/>
  <c r="F127" i="25"/>
  <c r="F127" i="29" s="1"/>
  <c r="Q127" i="29" s="1"/>
  <c r="R127" i="29" s="1"/>
  <c r="E127" i="25"/>
  <c r="C127" i="25"/>
  <c r="J126" i="25"/>
  <c r="G126" i="25"/>
  <c r="F126" i="25"/>
  <c r="F126" i="29" s="1"/>
  <c r="Q126" i="29" s="1"/>
  <c r="R126" i="29" s="1"/>
  <c r="E126" i="25"/>
  <c r="D120" i="27" s="1"/>
  <c r="C126" i="25"/>
  <c r="C120" i="27" s="1"/>
  <c r="J125" i="25"/>
  <c r="G125" i="25"/>
  <c r="F125" i="25"/>
  <c r="E125" i="25"/>
  <c r="C125" i="25"/>
  <c r="C119" i="27" s="1"/>
  <c r="J124" i="25"/>
  <c r="G124" i="25"/>
  <c r="F118" i="27" s="1"/>
  <c r="F124" i="25"/>
  <c r="F124" i="29" s="1"/>
  <c r="Q124" i="29" s="1"/>
  <c r="R124" i="29" s="1"/>
  <c r="E124" i="25"/>
  <c r="C124" i="25"/>
  <c r="J123" i="25"/>
  <c r="G123" i="25"/>
  <c r="F123" i="25"/>
  <c r="F123" i="29" s="1"/>
  <c r="Q123" i="29" s="1"/>
  <c r="R123" i="29" s="1"/>
  <c r="E123" i="25"/>
  <c r="C123" i="25"/>
  <c r="C117" i="27" s="1"/>
  <c r="J122" i="25"/>
  <c r="G122" i="25"/>
  <c r="F116" i="27" s="1"/>
  <c r="F122" i="25"/>
  <c r="F122" i="29" s="1"/>
  <c r="Q122" i="29" s="1"/>
  <c r="R122" i="29" s="1"/>
  <c r="E122" i="25"/>
  <c r="C122" i="25"/>
  <c r="J121" i="25"/>
  <c r="G121" i="25"/>
  <c r="F115" i="27" s="1"/>
  <c r="F121" i="25"/>
  <c r="F121" i="29" s="1"/>
  <c r="Q121" i="29" s="1"/>
  <c r="R121" i="29" s="1"/>
  <c r="E121" i="25"/>
  <c r="D115" i="27" s="1"/>
  <c r="C121" i="25"/>
  <c r="C115" i="27" s="1"/>
  <c r="J120" i="25"/>
  <c r="G120" i="25"/>
  <c r="F120" i="25"/>
  <c r="F120" i="29" s="1"/>
  <c r="Q120" i="29" s="1"/>
  <c r="R120" i="29" s="1"/>
  <c r="E120" i="25"/>
  <c r="D114" i="27" s="1"/>
  <c r="C120" i="25"/>
  <c r="C114" i="27" s="1"/>
  <c r="J119" i="25"/>
  <c r="G119" i="25"/>
  <c r="F119" i="25"/>
  <c r="F119" i="29" s="1"/>
  <c r="Q119" i="29" s="1"/>
  <c r="R119" i="29" s="1"/>
  <c r="E119" i="25"/>
  <c r="C119" i="25"/>
  <c r="J118" i="25"/>
  <c r="G118" i="25"/>
  <c r="F118" i="25"/>
  <c r="F118" i="29" s="1"/>
  <c r="Q118" i="29" s="1"/>
  <c r="R118" i="29" s="1"/>
  <c r="E118" i="25"/>
  <c r="D112" i="27" s="1"/>
  <c r="C118" i="25"/>
  <c r="C112" i="27" s="1"/>
  <c r="J117" i="25"/>
  <c r="G117" i="25"/>
  <c r="F117" i="25"/>
  <c r="E117" i="25"/>
  <c r="C117" i="25"/>
  <c r="C111" i="27" s="1"/>
  <c r="J116" i="25"/>
  <c r="G116" i="25"/>
  <c r="F116" i="25"/>
  <c r="F116" i="29" s="1"/>
  <c r="Q116" i="29" s="1"/>
  <c r="R116" i="29" s="1"/>
  <c r="E116" i="25"/>
  <c r="C116" i="25"/>
  <c r="J115" i="25"/>
  <c r="G115" i="25"/>
  <c r="F115" i="25"/>
  <c r="F115" i="29" s="1"/>
  <c r="E115" i="25"/>
  <c r="C115" i="25"/>
  <c r="C109" i="27" s="1"/>
  <c r="J114" i="25"/>
  <c r="G114" i="25"/>
  <c r="F108" i="27" s="1"/>
  <c r="F114" i="25"/>
  <c r="F114" i="29" s="1"/>
  <c r="E114" i="25"/>
  <c r="C114" i="25"/>
  <c r="J112" i="25"/>
  <c r="J111" i="25"/>
  <c r="G111" i="25"/>
  <c r="G111" i="29" s="1"/>
  <c r="F111" i="25"/>
  <c r="F111" i="29" s="1"/>
  <c r="Q111" i="29" s="1"/>
  <c r="R111" i="29" s="1"/>
  <c r="E111" i="25"/>
  <c r="E111" i="29" s="1"/>
  <c r="C111" i="25"/>
  <c r="F104" i="27"/>
  <c r="J106" i="25"/>
  <c r="G106" i="25"/>
  <c r="F103" i="27" s="1"/>
  <c r="F106" i="25"/>
  <c r="E103" i="27" s="1"/>
  <c r="E106" i="25"/>
  <c r="D103" i="27" s="1"/>
  <c r="C106" i="25"/>
  <c r="C103" i="27" s="1"/>
  <c r="J105" i="25"/>
  <c r="G105" i="25"/>
  <c r="F105" i="25"/>
  <c r="E102" i="27" s="1"/>
  <c r="E105" i="25"/>
  <c r="D102" i="27" s="1"/>
  <c r="C105" i="25"/>
  <c r="C102" i="27" s="1"/>
  <c r="J104" i="25"/>
  <c r="G104" i="25"/>
  <c r="F104" i="25"/>
  <c r="E104" i="25"/>
  <c r="C104" i="25"/>
  <c r="J103" i="25"/>
  <c r="G103" i="25"/>
  <c r="F103" i="25"/>
  <c r="E103" i="25"/>
  <c r="D100" i="27" s="1"/>
  <c r="C103" i="25"/>
  <c r="C100" i="27" s="1"/>
  <c r="J102" i="25"/>
  <c r="G102" i="25"/>
  <c r="F102" i="25"/>
  <c r="E102" i="25"/>
  <c r="C102" i="25"/>
  <c r="C99" i="27" s="1"/>
  <c r="J101" i="25"/>
  <c r="G101" i="25"/>
  <c r="F98" i="27" s="1"/>
  <c r="F101" i="25"/>
  <c r="E98" i="27" s="1"/>
  <c r="E101" i="25"/>
  <c r="C101" i="25"/>
  <c r="J100" i="25"/>
  <c r="G100" i="25"/>
  <c r="F100" i="25"/>
  <c r="E100" i="25"/>
  <c r="C100" i="25"/>
  <c r="C97" i="27" s="1"/>
  <c r="J99" i="25"/>
  <c r="G99" i="25"/>
  <c r="F96" i="27" s="1"/>
  <c r="F99" i="25"/>
  <c r="E99" i="25"/>
  <c r="C99" i="25"/>
  <c r="J98" i="25"/>
  <c r="G98" i="25"/>
  <c r="F95" i="27" s="1"/>
  <c r="F98" i="25"/>
  <c r="E95" i="27" s="1"/>
  <c r="E98" i="25"/>
  <c r="D95" i="27" s="1"/>
  <c r="C98" i="25"/>
  <c r="C95" i="27" s="1"/>
  <c r="J97" i="25"/>
  <c r="G97" i="25"/>
  <c r="F97" i="25"/>
  <c r="E94" i="27" s="1"/>
  <c r="E97" i="25"/>
  <c r="D94" i="27" s="1"/>
  <c r="C97" i="25"/>
  <c r="C94" i="27" s="1"/>
  <c r="J96" i="25"/>
  <c r="G96" i="25"/>
  <c r="F96" i="25"/>
  <c r="E96" i="25"/>
  <c r="C96" i="25"/>
  <c r="J95" i="25"/>
  <c r="G95" i="25"/>
  <c r="F95" i="25"/>
  <c r="E95" i="25"/>
  <c r="D92" i="27" s="1"/>
  <c r="C95" i="25"/>
  <c r="C92" i="27" s="1"/>
  <c r="J94" i="25"/>
  <c r="G94" i="25"/>
  <c r="F94" i="25"/>
  <c r="E94" i="25"/>
  <c r="C94" i="25"/>
  <c r="C91" i="27" s="1"/>
  <c r="J92" i="25"/>
  <c r="J91" i="25"/>
  <c r="G91" i="25"/>
  <c r="F91" i="25"/>
  <c r="E91" i="25"/>
  <c r="D88" i="27" s="1"/>
  <c r="C91" i="25"/>
  <c r="C88" i="27" s="1"/>
  <c r="J90" i="25"/>
  <c r="G90" i="25"/>
  <c r="F90" i="25"/>
  <c r="E90" i="25"/>
  <c r="C90" i="25"/>
  <c r="C87" i="27" s="1"/>
  <c r="J89" i="25"/>
  <c r="G89" i="25"/>
  <c r="F86" i="27" s="1"/>
  <c r="F89" i="25"/>
  <c r="E86" i="27" s="1"/>
  <c r="E89" i="25"/>
  <c r="C89" i="25"/>
  <c r="J88" i="25"/>
  <c r="G88" i="25"/>
  <c r="F88" i="25"/>
  <c r="E88" i="25"/>
  <c r="C88" i="25"/>
  <c r="C85" i="27" s="1"/>
  <c r="J87" i="25"/>
  <c r="G87" i="25"/>
  <c r="F87" i="25"/>
  <c r="E87" i="25"/>
  <c r="C87" i="25"/>
  <c r="J86" i="25"/>
  <c r="G86" i="25"/>
  <c r="F83" i="27" s="1"/>
  <c r="F86" i="25"/>
  <c r="E83" i="27" s="1"/>
  <c r="E86" i="25"/>
  <c r="D83" i="27" s="1"/>
  <c r="C86" i="25"/>
  <c r="J85" i="25"/>
  <c r="G85" i="25"/>
  <c r="F85" i="25"/>
  <c r="E85" i="25"/>
  <c r="C85" i="25"/>
  <c r="C82" i="27" s="1"/>
  <c r="J84" i="25"/>
  <c r="G84" i="25"/>
  <c r="F84" i="25"/>
  <c r="E84" i="25"/>
  <c r="C84" i="25"/>
  <c r="J83" i="25"/>
  <c r="G83" i="25"/>
  <c r="F83" i="25"/>
  <c r="E83" i="25"/>
  <c r="D80" i="27" s="1"/>
  <c r="C83" i="25"/>
  <c r="J82" i="25"/>
  <c r="G82" i="25"/>
  <c r="F82" i="25"/>
  <c r="E82" i="25"/>
  <c r="C82" i="25"/>
  <c r="J81" i="25"/>
  <c r="G81" i="25"/>
  <c r="F81" i="25"/>
  <c r="E81" i="25"/>
  <c r="C81" i="25"/>
  <c r="J80" i="25"/>
  <c r="G80" i="25"/>
  <c r="F80" i="25"/>
  <c r="E80" i="25"/>
  <c r="C80" i="25"/>
  <c r="C77" i="27" s="1"/>
  <c r="J79" i="25"/>
  <c r="G79" i="25"/>
  <c r="F79" i="25"/>
  <c r="E79" i="25"/>
  <c r="C79" i="25"/>
  <c r="J78" i="25"/>
  <c r="G78" i="25"/>
  <c r="F78" i="25"/>
  <c r="E78" i="25"/>
  <c r="D75" i="27" s="1"/>
  <c r="C78" i="25"/>
  <c r="J77" i="25"/>
  <c r="G77" i="25"/>
  <c r="F77" i="25"/>
  <c r="E77" i="25"/>
  <c r="C77" i="25"/>
  <c r="J75" i="25"/>
  <c r="J74" i="25"/>
  <c r="G74" i="25"/>
  <c r="G74" i="29" s="1"/>
  <c r="F74" i="25"/>
  <c r="E74" i="25"/>
  <c r="E74" i="29" s="1"/>
  <c r="C74" i="25"/>
  <c r="C74" i="29" s="1"/>
  <c r="J70" i="25"/>
  <c r="G70" i="25"/>
  <c r="F70" i="25"/>
  <c r="E70" i="25"/>
  <c r="C70" i="25"/>
  <c r="J69" i="25"/>
  <c r="G69" i="25"/>
  <c r="F69" i="25"/>
  <c r="E69" i="25"/>
  <c r="C69" i="25"/>
  <c r="J68" i="25"/>
  <c r="G68" i="25"/>
  <c r="F68" i="25"/>
  <c r="E68" i="25"/>
  <c r="D68" i="27" s="1"/>
  <c r="C68" i="25"/>
  <c r="J67" i="25"/>
  <c r="G67" i="25"/>
  <c r="F67" i="25"/>
  <c r="E67" i="25"/>
  <c r="C67" i="25"/>
  <c r="J66" i="25"/>
  <c r="G66" i="25"/>
  <c r="F66" i="25"/>
  <c r="E66" i="25"/>
  <c r="C66" i="25"/>
  <c r="J65" i="25"/>
  <c r="G65" i="25"/>
  <c r="F65" i="25"/>
  <c r="E65" i="25"/>
  <c r="C65" i="25"/>
  <c r="J64" i="25"/>
  <c r="G64" i="25"/>
  <c r="F64" i="25"/>
  <c r="E64" i="25"/>
  <c r="C64" i="25"/>
  <c r="J63" i="25"/>
  <c r="G63" i="25"/>
  <c r="F63" i="25"/>
  <c r="E63" i="25"/>
  <c r="C63" i="25"/>
  <c r="J62" i="25"/>
  <c r="G62" i="25"/>
  <c r="F62" i="25"/>
  <c r="E62" i="25"/>
  <c r="C62" i="25"/>
  <c r="J61" i="25"/>
  <c r="G61" i="25"/>
  <c r="F61" i="25"/>
  <c r="E61" i="25"/>
  <c r="C61" i="25"/>
  <c r="J60" i="25"/>
  <c r="G60" i="25"/>
  <c r="F60" i="25"/>
  <c r="E60" i="25"/>
  <c r="C60" i="25"/>
  <c r="J59" i="25"/>
  <c r="G59" i="25"/>
  <c r="F59" i="25"/>
  <c r="E59" i="25"/>
  <c r="C59" i="25"/>
  <c r="J58" i="25"/>
  <c r="G58" i="25"/>
  <c r="F58" i="27" s="1"/>
  <c r="F58" i="25"/>
  <c r="E58" i="25"/>
  <c r="C58" i="25"/>
  <c r="J57" i="25"/>
  <c r="G57" i="25"/>
  <c r="F57" i="25"/>
  <c r="E57" i="25"/>
  <c r="C57" i="25"/>
  <c r="J55" i="25"/>
  <c r="J54" i="25"/>
  <c r="G54" i="25"/>
  <c r="F54" i="25"/>
  <c r="E54" i="25"/>
  <c r="C54" i="25"/>
  <c r="J53" i="25"/>
  <c r="G53" i="25"/>
  <c r="F53" i="25"/>
  <c r="E53" i="25"/>
  <c r="C53" i="25"/>
  <c r="J52" i="25"/>
  <c r="G52" i="25"/>
  <c r="F52" i="25"/>
  <c r="E52" i="25"/>
  <c r="C52" i="25"/>
  <c r="J51" i="25"/>
  <c r="G51" i="25"/>
  <c r="F51" i="25"/>
  <c r="E51" i="25"/>
  <c r="C51" i="25"/>
  <c r="J50" i="25"/>
  <c r="G50" i="25"/>
  <c r="F50" i="25"/>
  <c r="E50" i="25"/>
  <c r="C50" i="25"/>
  <c r="J49" i="25"/>
  <c r="G49" i="25"/>
  <c r="F49" i="25"/>
  <c r="E49" i="25"/>
  <c r="C49" i="25"/>
  <c r="J48" i="25"/>
  <c r="G48" i="25"/>
  <c r="F48" i="25"/>
  <c r="E48" i="25"/>
  <c r="C48" i="25"/>
  <c r="J47" i="25"/>
  <c r="G47" i="25"/>
  <c r="F47" i="25"/>
  <c r="E47" i="25"/>
  <c r="C47" i="25"/>
  <c r="J46" i="25"/>
  <c r="G46" i="25"/>
  <c r="F46" i="27" s="1"/>
  <c r="F46" i="25"/>
  <c r="E46" i="25"/>
  <c r="C46" i="25"/>
  <c r="J45" i="25"/>
  <c r="G45" i="25"/>
  <c r="F45" i="25"/>
  <c r="E45" i="25"/>
  <c r="C45" i="25"/>
  <c r="J44" i="25"/>
  <c r="G44" i="25"/>
  <c r="F44" i="25"/>
  <c r="E44" i="25"/>
  <c r="C44" i="25"/>
  <c r="J43" i="25"/>
  <c r="G43" i="25"/>
  <c r="F43" i="25"/>
  <c r="E43" i="27" s="1"/>
  <c r="E43" i="25"/>
  <c r="C43" i="25"/>
  <c r="J42" i="25"/>
  <c r="G42" i="25"/>
  <c r="F42" i="25"/>
  <c r="E42" i="25"/>
  <c r="C42" i="25"/>
  <c r="J41" i="25"/>
  <c r="G41" i="25"/>
  <c r="F41" i="25"/>
  <c r="E41" i="25"/>
  <c r="C41" i="25"/>
  <c r="J40" i="25"/>
  <c r="G40" i="25"/>
  <c r="F40" i="25"/>
  <c r="E40" i="25"/>
  <c r="C40" i="25"/>
  <c r="J38" i="25"/>
  <c r="J37" i="25"/>
  <c r="G37" i="25"/>
  <c r="F37" i="25"/>
  <c r="E37" i="25"/>
  <c r="C37" i="25"/>
  <c r="J36" i="25"/>
  <c r="G36" i="25"/>
  <c r="F36" i="25"/>
  <c r="E36" i="25"/>
  <c r="C36" i="25"/>
  <c r="J35" i="25"/>
  <c r="G35" i="25"/>
  <c r="F35" i="25"/>
  <c r="E35" i="25"/>
  <c r="C35" i="25"/>
  <c r="J34" i="25"/>
  <c r="G34" i="25"/>
  <c r="F34" i="27" s="1"/>
  <c r="F34" i="25"/>
  <c r="E34" i="25"/>
  <c r="C34" i="25"/>
  <c r="J33" i="25"/>
  <c r="G33" i="25"/>
  <c r="F33" i="25"/>
  <c r="E33" i="25"/>
  <c r="C33" i="25"/>
  <c r="J32" i="25"/>
  <c r="G32" i="25"/>
  <c r="F32" i="25"/>
  <c r="E32" i="25"/>
  <c r="C32" i="25"/>
  <c r="J31" i="25"/>
  <c r="G31" i="25"/>
  <c r="F31" i="25"/>
  <c r="E31" i="27" s="1"/>
  <c r="E31" i="25"/>
  <c r="C31" i="25"/>
  <c r="J30" i="25"/>
  <c r="G30" i="25"/>
  <c r="F30" i="25"/>
  <c r="E30" i="25"/>
  <c r="C30" i="25"/>
  <c r="J29" i="25"/>
  <c r="G29" i="25"/>
  <c r="F29" i="25"/>
  <c r="E29" i="25"/>
  <c r="C29" i="25"/>
  <c r="J28" i="25"/>
  <c r="G28" i="25"/>
  <c r="F28" i="25"/>
  <c r="E28" i="25"/>
  <c r="C28" i="25"/>
  <c r="J27" i="25"/>
  <c r="G27" i="25"/>
  <c r="F27" i="25"/>
  <c r="E27" i="25"/>
  <c r="C27" i="25"/>
  <c r="J26" i="25"/>
  <c r="G26" i="25"/>
  <c r="F26" i="25"/>
  <c r="E26" i="25"/>
  <c r="C26" i="25"/>
  <c r="J25" i="25"/>
  <c r="G25" i="25"/>
  <c r="F25" i="25"/>
  <c r="E25" i="25"/>
  <c r="C25" i="25"/>
  <c r="J24" i="25"/>
  <c r="G24" i="25"/>
  <c r="F24" i="25"/>
  <c r="E24" i="25"/>
  <c r="C24" i="25"/>
  <c r="J23" i="25"/>
  <c r="G23" i="25"/>
  <c r="F23" i="25"/>
  <c r="E23" i="25"/>
  <c r="C23" i="25"/>
  <c r="J21" i="25"/>
  <c r="J20" i="25"/>
  <c r="G20" i="25"/>
  <c r="F20" i="25"/>
  <c r="E20" i="25"/>
  <c r="C20" i="25"/>
  <c r="J19" i="25"/>
  <c r="G19" i="25"/>
  <c r="F19" i="25"/>
  <c r="E19" i="27" s="1"/>
  <c r="E19" i="25"/>
  <c r="C19" i="25"/>
  <c r="J18" i="25"/>
  <c r="G18" i="25"/>
  <c r="F18" i="25"/>
  <c r="E18" i="25"/>
  <c r="C18" i="25"/>
  <c r="J17" i="25"/>
  <c r="G17" i="25"/>
  <c r="F17" i="25"/>
  <c r="E17" i="25"/>
  <c r="C17" i="25"/>
  <c r="J16" i="25"/>
  <c r="G16" i="25"/>
  <c r="F16" i="25"/>
  <c r="E16" i="25"/>
  <c r="C16" i="25"/>
  <c r="J15" i="25"/>
  <c r="G15" i="25"/>
  <c r="F15" i="25"/>
  <c r="E15" i="25"/>
  <c r="C15" i="25"/>
  <c r="J14" i="25"/>
  <c r="G14" i="25"/>
  <c r="F14" i="25"/>
  <c r="E14" i="25"/>
  <c r="C14" i="25"/>
  <c r="J13" i="25"/>
  <c r="G13" i="25"/>
  <c r="F13" i="25"/>
  <c r="E13" i="25"/>
  <c r="C13" i="25"/>
  <c r="J12" i="25"/>
  <c r="G12" i="25"/>
  <c r="F12" i="25"/>
  <c r="E12" i="25"/>
  <c r="C12" i="25"/>
  <c r="J11" i="25"/>
  <c r="G11" i="25"/>
  <c r="F11" i="25"/>
  <c r="E11" i="25"/>
  <c r="C11" i="25"/>
  <c r="J10" i="25"/>
  <c r="G10" i="25"/>
  <c r="F10" i="25"/>
  <c r="F9" i="28" s="1"/>
  <c r="E10" i="25"/>
  <c r="C10" i="25"/>
  <c r="J9" i="25"/>
  <c r="G9" i="25"/>
  <c r="F9" i="25"/>
  <c r="E9" i="25"/>
  <c r="C9" i="25"/>
  <c r="J8" i="25"/>
  <c r="G8" i="25"/>
  <c r="F8" i="25"/>
  <c r="E8" i="25"/>
  <c r="C8" i="25"/>
  <c r="J7" i="25"/>
  <c r="G7" i="25"/>
  <c r="F7" i="25"/>
  <c r="E7" i="25"/>
  <c r="C7" i="25"/>
  <c r="J6" i="25"/>
  <c r="G6" i="25"/>
  <c r="F6" i="27" s="1"/>
  <c r="F6" i="25"/>
  <c r="E6" i="25"/>
  <c r="C6" i="25"/>
  <c r="D6" i="25"/>
  <c r="B2" i="25"/>
  <c r="B1" i="25"/>
  <c r="B1" i="28" s="1"/>
  <c r="L113" i="24"/>
  <c r="L99" i="24"/>
  <c r="E99" i="24"/>
  <c r="L98" i="24"/>
  <c r="E98" i="24"/>
  <c r="L97" i="24"/>
  <c r="E97" i="24"/>
  <c r="L96" i="24"/>
  <c r="E96" i="24"/>
  <c r="L95" i="24"/>
  <c r="E95" i="24"/>
  <c r="L94" i="24"/>
  <c r="E94" i="24"/>
  <c r="L93" i="24"/>
  <c r="E93" i="24"/>
  <c r="L92" i="24"/>
  <c r="E92" i="24"/>
  <c r="L91" i="24"/>
  <c r="E91" i="24"/>
  <c r="L90" i="24"/>
  <c r="E90" i="24"/>
  <c r="L89" i="24"/>
  <c r="E89" i="24"/>
  <c r="L88" i="24"/>
  <c r="E88" i="24"/>
  <c r="L87" i="24"/>
  <c r="E87" i="24"/>
  <c r="L86" i="24"/>
  <c r="E86" i="24"/>
  <c r="L85" i="24"/>
  <c r="E85" i="24"/>
  <c r="L84" i="24"/>
  <c r="E84" i="24"/>
  <c r="L83" i="24"/>
  <c r="E83" i="24"/>
  <c r="L82" i="24"/>
  <c r="E82" i="24"/>
  <c r="L81" i="24"/>
  <c r="E81" i="24"/>
  <c r="L80" i="24"/>
  <c r="E80" i="24"/>
  <c r="L79" i="24"/>
  <c r="E79" i="24"/>
  <c r="L78" i="24"/>
  <c r="E78" i="24"/>
  <c r="L77" i="24"/>
  <c r="E77" i="24"/>
  <c r="L76" i="24"/>
  <c r="E76" i="24"/>
  <c r="L75" i="24"/>
  <c r="E75" i="24"/>
  <c r="L74" i="24"/>
  <c r="E74" i="24"/>
  <c r="L73" i="24"/>
  <c r="E73" i="24"/>
  <c r="L72" i="24"/>
  <c r="E72" i="24"/>
  <c r="L71" i="24"/>
  <c r="E71" i="24"/>
  <c r="L70" i="24"/>
  <c r="E70" i="24"/>
  <c r="L69" i="24"/>
  <c r="E69" i="24"/>
  <c r="L68" i="24"/>
  <c r="E68" i="24"/>
  <c r="L67" i="24"/>
  <c r="E67" i="24"/>
  <c r="L66" i="24"/>
  <c r="E66" i="24"/>
  <c r="L65" i="24"/>
  <c r="E65" i="24"/>
  <c r="L64" i="24"/>
  <c r="E64" i="24"/>
  <c r="L63" i="24"/>
  <c r="E63" i="24"/>
  <c r="L62" i="24"/>
  <c r="E62" i="24"/>
  <c r="L61" i="24"/>
  <c r="E61" i="24"/>
  <c r="L60" i="24"/>
  <c r="E60" i="24"/>
  <c r="L59" i="24"/>
  <c r="E59" i="24"/>
  <c r="L58" i="24"/>
  <c r="E58" i="24"/>
  <c r="L57" i="24"/>
  <c r="E57" i="24"/>
  <c r="L56" i="24"/>
  <c r="E56" i="24"/>
  <c r="L55" i="24"/>
  <c r="E55" i="24"/>
  <c r="L54" i="24"/>
  <c r="E54" i="24"/>
  <c r="L53" i="24"/>
  <c r="E53" i="24"/>
  <c r="L52" i="24"/>
  <c r="E52" i="24"/>
  <c r="L51" i="24"/>
  <c r="E51" i="24"/>
  <c r="L50" i="24"/>
  <c r="E50" i="24"/>
  <c r="L49" i="24"/>
  <c r="E49" i="24"/>
  <c r="L48" i="24"/>
  <c r="E48" i="24"/>
  <c r="L47" i="24"/>
  <c r="E47" i="24"/>
  <c r="L46" i="24"/>
  <c r="E46" i="24"/>
  <c r="L45" i="24"/>
  <c r="E45" i="24"/>
  <c r="L44" i="24"/>
  <c r="E44" i="24"/>
  <c r="L43" i="24"/>
  <c r="E43" i="24"/>
  <c r="L42" i="24"/>
  <c r="E42" i="24"/>
  <c r="L41" i="24"/>
  <c r="H122" i="24" s="1"/>
  <c r="E41" i="24"/>
  <c r="L40" i="24"/>
  <c r="E40" i="24"/>
  <c r="L39" i="24"/>
  <c r="E39" i="24"/>
  <c r="L38" i="24"/>
  <c r="E38" i="24"/>
  <c r="L37" i="24"/>
  <c r="H125" i="24" s="1"/>
  <c r="E37" i="24"/>
  <c r="L36" i="24"/>
  <c r="E36" i="24"/>
  <c r="L35" i="24"/>
  <c r="E35" i="24"/>
  <c r="L34" i="24"/>
  <c r="E34" i="24"/>
  <c r="L33" i="24"/>
  <c r="E33" i="24"/>
  <c r="L32" i="24"/>
  <c r="E32" i="24"/>
  <c r="L31" i="24"/>
  <c r="E31" i="24"/>
  <c r="L30" i="24"/>
  <c r="E30" i="24"/>
  <c r="L29" i="24"/>
  <c r="E29" i="24"/>
  <c r="L28" i="24"/>
  <c r="E28" i="24"/>
  <c r="L27" i="24"/>
  <c r="E27" i="24"/>
  <c r="L26" i="24"/>
  <c r="E26" i="24"/>
  <c r="L25" i="24"/>
  <c r="E25" i="24"/>
  <c r="L24" i="24"/>
  <c r="E24" i="24"/>
  <c r="L23" i="24"/>
  <c r="E23" i="24"/>
  <c r="L22" i="24"/>
  <c r="H126" i="24" s="1"/>
  <c r="E22" i="24"/>
  <c r="L21" i="24"/>
  <c r="E21" i="24"/>
  <c r="L20" i="24"/>
  <c r="E20" i="24"/>
  <c r="L19" i="24"/>
  <c r="E19" i="24"/>
  <c r="L18" i="24"/>
  <c r="E18" i="24"/>
  <c r="L17" i="24"/>
  <c r="E17" i="24"/>
  <c r="L16" i="24"/>
  <c r="E16" i="24"/>
  <c r="L15" i="24"/>
  <c r="E15" i="24"/>
  <c r="L14" i="24"/>
  <c r="E14" i="24"/>
  <c r="L13" i="24"/>
  <c r="E13" i="24"/>
  <c r="L12" i="24"/>
  <c r="E12" i="24"/>
  <c r="L11" i="24"/>
  <c r="E11" i="24"/>
  <c r="L10" i="24"/>
  <c r="E10" i="24"/>
  <c r="L9" i="24"/>
  <c r="E9" i="24"/>
  <c r="L8" i="24"/>
  <c r="E8" i="24"/>
  <c r="L7" i="24"/>
  <c r="E7" i="24"/>
  <c r="L6" i="24"/>
  <c r="E6" i="24"/>
  <c r="L5" i="24"/>
  <c r="H124" i="24" s="1"/>
  <c r="E5" i="24"/>
  <c r="B2" i="24"/>
  <c r="B1" i="24"/>
  <c r="T25" i="23"/>
  <c r="S25" i="23"/>
  <c r="R25" i="23"/>
  <c r="Q25" i="23"/>
  <c r="P25" i="23"/>
  <c r="O25" i="23"/>
  <c r="N25" i="23"/>
  <c r="I25" i="23"/>
  <c r="T23" i="23"/>
  <c r="S23" i="23"/>
  <c r="R23" i="23"/>
  <c r="Q23" i="23"/>
  <c r="P23" i="23"/>
  <c r="O23" i="23"/>
  <c r="N23" i="23"/>
  <c r="I23" i="23"/>
  <c r="T21" i="23"/>
  <c r="S21" i="23"/>
  <c r="R21" i="23"/>
  <c r="Q21" i="23"/>
  <c r="P21" i="23"/>
  <c r="O21" i="23"/>
  <c r="N21" i="23"/>
  <c r="I21" i="23"/>
  <c r="T19" i="23"/>
  <c r="S19" i="23"/>
  <c r="R19" i="23"/>
  <c r="Q19" i="23"/>
  <c r="P19" i="23"/>
  <c r="O19" i="23"/>
  <c r="N19" i="23"/>
  <c r="I19" i="23"/>
  <c r="T17" i="23"/>
  <c r="S17" i="23"/>
  <c r="R17" i="23"/>
  <c r="Q17" i="23"/>
  <c r="P17" i="23"/>
  <c r="O17" i="23"/>
  <c r="N17" i="23"/>
  <c r="I17" i="23"/>
  <c r="T15" i="23"/>
  <c r="S15" i="23"/>
  <c r="R15" i="23"/>
  <c r="Q15" i="23"/>
  <c r="P15" i="23"/>
  <c r="O15" i="23"/>
  <c r="N15" i="23"/>
  <c r="I15" i="23"/>
  <c r="T13" i="23"/>
  <c r="S13" i="23"/>
  <c r="R13" i="23"/>
  <c r="Q13" i="23"/>
  <c r="P13" i="23"/>
  <c r="O13" i="23"/>
  <c r="N13" i="23"/>
  <c r="I13" i="23"/>
  <c r="T12" i="23"/>
  <c r="S12" i="23"/>
  <c r="R12" i="23"/>
  <c r="Q12" i="23"/>
  <c r="P12" i="23"/>
  <c r="O12" i="23"/>
  <c r="N12" i="23"/>
  <c r="N26" i="23" s="1"/>
  <c r="I12" i="23"/>
  <c r="C10" i="23"/>
  <c r="B2" i="23"/>
  <c r="B1" i="23"/>
  <c r="G13" i="22"/>
  <c r="E13" i="22" s="1"/>
  <c r="B130" i="25" s="1"/>
  <c r="D131" i="25" s="1"/>
  <c r="D132" i="25" s="1"/>
  <c r="D133" i="25" s="1"/>
  <c r="D134" i="25" s="1"/>
  <c r="D135" i="25" s="1"/>
  <c r="D136" i="25" s="1"/>
  <c r="D137" i="25" s="1"/>
  <c r="D138" i="25" s="1"/>
  <c r="D139" i="25" s="1"/>
  <c r="D140" i="25" s="1"/>
  <c r="D141" i="25" s="1"/>
  <c r="D142" i="25" s="1"/>
  <c r="D143" i="25" s="1"/>
  <c r="D144" i="25" s="1"/>
  <c r="D145" i="25" s="1"/>
  <c r="G12" i="22"/>
  <c r="E12" i="22" s="1"/>
  <c r="B113" i="25" s="1"/>
  <c r="D114" i="25" s="1"/>
  <c r="D115" i="25" s="1"/>
  <c r="D116" i="25" s="1"/>
  <c r="D117" i="25" s="1"/>
  <c r="D118" i="25" s="1"/>
  <c r="D119" i="25" s="1"/>
  <c r="D120" i="25" s="1"/>
  <c r="D121" i="25" s="1"/>
  <c r="D122" i="25" s="1"/>
  <c r="D123" i="25" s="1"/>
  <c r="D124" i="25" s="1"/>
  <c r="D125" i="25" s="1"/>
  <c r="D126" i="25" s="1"/>
  <c r="D127" i="25" s="1"/>
  <c r="D128" i="25" s="1"/>
  <c r="G11" i="22"/>
  <c r="E11" i="22" s="1"/>
  <c r="B93" i="25" s="1"/>
  <c r="B90" i="27" s="1"/>
  <c r="G10" i="22"/>
  <c r="E10" i="22" s="1"/>
  <c r="B76" i="25" s="1"/>
  <c r="G9" i="22"/>
  <c r="E9" i="22" s="1"/>
  <c r="B56" i="25" s="1"/>
  <c r="G8" i="22"/>
  <c r="E8" i="22" s="1"/>
  <c r="B39" i="25" s="1"/>
  <c r="D40" i="25" s="1"/>
  <c r="D41" i="25" s="1"/>
  <c r="D42" i="25" s="1"/>
  <c r="D43" i="25" s="1"/>
  <c r="D44" i="25" s="1"/>
  <c r="D45" i="25" s="1"/>
  <c r="D46" i="25" s="1"/>
  <c r="D47" i="25" s="1"/>
  <c r="D48" i="25" s="1"/>
  <c r="D49" i="25" s="1"/>
  <c r="D50" i="25" s="1"/>
  <c r="D51" i="25" s="1"/>
  <c r="D52" i="25" s="1"/>
  <c r="D53" i="25" s="1"/>
  <c r="D54" i="25" s="1"/>
  <c r="G7" i="22"/>
  <c r="E7" i="22" s="1"/>
  <c r="B22" i="25" s="1"/>
  <c r="C105" i="27" l="1"/>
  <c r="C111" i="29"/>
  <c r="J72" i="26"/>
  <c r="E71" i="27"/>
  <c r="F74" i="29"/>
  <c r="Q74" i="29" s="1"/>
  <c r="R74" i="29" s="1"/>
  <c r="S57" i="29"/>
  <c r="S343" i="29"/>
  <c r="V183" i="29"/>
  <c r="M236" i="29"/>
  <c r="V236" i="29" s="1"/>
  <c r="S335" i="29"/>
  <c r="O242" i="29"/>
  <c r="S319" i="29"/>
  <c r="M175" i="29"/>
  <c r="V175" i="29" s="1"/>
  <c r="M243" i="29"/>
  <c r="V243" i="29" s="1"/>
  <c r="S36" i="29"/>
  <c r="S28" i="29"/>
  <c r="O29" i="29"/>
  <c r="P29" i="29" s="1"/>
  <c r="S77" i="29"/>
  <c r="S121" i="29"/>
  <c r="S29" i="29"/>
  <c r="H320" i="25"/>
  <c r="H313" i="28" s="1"/>
  <c r="O343" i="29"/>
  <c r="M207" i="29"/>
  <c r="V207" i="29" s="1"/>
  <c r="S272" i="29"/>
  <c r="H121" i="24"/>
  <c r="H123" i="24"/>
  <c r="H116" i="24"/>
  <c r="H117" i="24"/>
  <c r="H119" i="24"/>
  <c r="H120" i="24"/>
  <c r="H118" i="24"/>
  <c r="R26" i="23"/>
  <c r="Q26" i="23"/>
  <c r="M160" i="29"/>
  <c r="V160" i="29" s="1"/>
  <c r="S206" i="29"/>
  <c r="M235" i="29"/>
  <c r="V235" i="29" s="1"/>
  <c r="S242" i="29"/>
  <c r="M274" i="29"/>
  <c r="V274" i="29" s="1"/>
  <c r="S327" i="29"/>
  <c r="J35" i="26"/>
  <c r="H184" i="25"/>
  <c r="H177" i="28" s="1"/>
  <c r="H321" i="25"/>
  <c r="H314" i="28" s="1"/>
  <c r="J87" i="26"/>
  <c r="S62" i="29"/>
  <c r="S150" i="29"/>
  <c r="M257" i="29"/>
  <c r="M273" i="29"/>
  <c r="V273" i="29" s="1"/>
  <c r="O291" i="29"/>
  <c r="O303" i="29"/>
  <c r="S336" i="29"/>
  <c r="F107" i="26"/>
  <c r="G107" i="26" s="1"/>
  <c r="J95" i="26"/>
  <c r="H17" i="29"/>
  <c r="M159" i="29"/>
  <c r="V159" i="29" s="1"/>
  <c r="S234" i="29"/>
  <c r="S257" i="29"/>
  <c r="O272" i="29"/>
  <c r="O323" i="29"/>
  <c r="F99" i="26"/>
  <c r="G99" i="26" s="1"/>
  <c r="F91" i="26"/>
  <c r="G91" i="26" s="1"/>
  <c r="S58" i="29"/>
  <c r="O158" i="29"/>
  <c r="O189" i="29"/>
  <c r="M192" i="29"/>
  <c r="V192" i="29" s="1"/>
  <c r="V199" i="29"/>
  <c r="S271" i="29"/>
  <c r="M341" i="29"/>
  <c r="V341" i="29" s="1"/>
  <c r="F83" i="26"/>
  <c r="G83" i="26" s="1"/>
  <c r="J84" i="26"/>
  <c r="M27" i="29"/>
  <c r="V27" i="29" s="1"/>
  <c r="S170" i="29"/>
  <c r="M293" i="29"/>
  <c r="F75" i="26"/>
  <c r="G75" i="26" s="1"/>
  <c r="J71" i="26"/>
  <c r="J31" i="26"/>
  <c r="J79" i="26"/>
  <c r="J96" i="26"/>
  <c r="J108" i="26"/>
  <c r="S41" i="29"/>
  <c r="M90" i="29"/>
  <c r="V90" i="29" s="1"/>
  <c r="M152" i="29"/>
  <c r="V152" i="29" s="1"/>
  <c r="M172" i="29"/>
  <c r="V172" i="29" s="1"/>
  <c r="M216" i="29"/>
  <c r="V216" i="29" s="1"/>
  <c r="O234" i="29"/>
  <c r="E10" i="23"/>
  <c r="C12" i="23" s="1"/>
  <c r="E12" i="23" s="1"/>
  <c r="C14" i="23" s="1"/>
  <c r="E14" i="23" s="1"/>
  <c r="J103" i="26"/>
  <c r="O37" i="29"/>
  <c r="P37" i="29" s="1"/>
  <c r="M51" i="29"/>
  <c r="O150" i="29"/>
  <c r="M151" i="29"/>
  <c r="V151" i="29" s="1"/>
  <c r="M227" i="29"/>
  <c r="O271" i="29"/>
  <c r="S303" i="29"/>
  <c r="S307" i="29"/>
  <c r="O311" i="29"/>
  <c r="S323" i="29"/>
  <c r="J27" i="26"/>
  <c r="J80" i="26"/>
  <c r="J92" i="26"/>
  <c r="M18" i="29"/>
  <c r="V18" i="29" s="1"/>
  <c r="S37" i="29"/>
  <c r="S54" i="29"/>
  <c r="O233" i="29"/>
  <c r="M306" i="29"/>
  <c r="V306" i="29" s="1"/>
  <c r="S311" i="29"/>
  <c r="S315" i="29"/>
  <c r="M326" i="29"/>
  <c r="V326" i="29" s="1"/>
  <c r="F104" i="26"/>
  <c r="G104" i="26" s="1"/>
  <c r="F88" i="26"/>
  <c r="G88" i="26" s="1"/>
  <c r="H286" i="25"/>
  <c r="M14" i="29"/>
  <c r="M35" i="29"/>
  <c r="V35" i="29" s="1"/>
  <c r="M219" i="29"/>
  <c r="M289" i="29"/>
  <c r="M294" i="29"/>
  <c r="V294" i="29" s="1"/>
  <c r="M314" i="29"/>
  <c r="V314" i="29" s="1"/>
  <c r="J76" i="26"/>
  <c r="S17" i="29"/>
  <c r="M30" i="29"/>
  <c r="V30" i="29" s="1"/>
  <c r="M31" i="29"/>
  <c r="S66" i="29"/>
  <c r="S84" i="29"/>
  <c r="O157" i="29"/>
  <c r="S158" i="29"/>
  <c r="M195" i="29"/>
  <c r="V195" i="29" s="1"/>
  <c r="O229" i="29"/>
  <c r="S238" i="29"/>
  <c r="M318" i="29"/>
  <c r="V318" i="29" s="1"/>
  <c r="S339" i="29"/>
  <c r="H252" i="25"/>
  <c r="J100" i="26"/>
  <c r="S102" i="29"/>
  <c r="M246" i="29"/>
  <c r="M247" i="29"/>
  <c r="V247" i="29" s="1"/>
  <c r="O292" i="29"/>
  <c r="M297" i="29"/>
  <c r="M301" i="29"/>
  <c r="V301" i="29" s="1"/>
  <c r="M321" i="29"/>
  <c r="M329" i="29"/>
  <c r="F101" i="26"/>
  <c r="G101" i="26" s="1"/>
  <c r="F93" i="26"/>
  <c r="G93" i="26" s="1"/>
  <c r="F85" i="26"/>
  <c r="G85" i="26" s="1"/>
  <c r="F77" i="26"/>
  <c r="G77" i="26" s="1"/>
  <c r="H218" i="25"/>
  <c r="S69" i="29"/>
  <c r="S165" i="29"/>
  <c r="O177" i="29"/>
  <c r="M187" i="29"/>
  <c r="V187" i="29" s="1"/>
  <c r="O221" i="29"/>
  <c r="M224" i="29"/>
  <c r="V224" i="29" s="1"/>
  <c r="S237" i="29"/>
  <c r="S246" i="29"/>
  <c r="M269" i="29"/>
  <c r="S297" i="29"/>
  <c r="M309" i="29"/>
  <c r="O335" i="29"/>
  <c r="O336" i="29"/>
  <c r="M337" i="29"/>
  <c r="V337" i="29" s="1"/>
  <c r="M338" i="29"/>
  <c r="V338" i="29" s="1"/>
  <c r="S348" i="29"/>
  <c r="J4" i="26"/>
  <c r="J16" i="26"/>
  <c r="J23" i="26"/>
  <c r="D284" i="25"/>
  <c r="D285" i="25" s="1"/>
  <c r="D286" i="25" s="1"/>
  <c r="D287" i="25" s="1"/>
  <c r="D288" i="25" s="1"/>
  <c r="D289" i="25" s="1"/>
  <c r="D290" i="25" s="1"/>
  <c r="D291" i="25" s="1"/>
  <c r="D292" i="25" s="1"/>
  <c r="D293" i="25" s="1"/>
  <c r="D294" i="25" s="1"/>
  <c r="D295" i="25" s="1"/>
  <c r="D296" i="25" s="1"/>
  <c r="D297" i="25" s="1"/>
  <c r="D298" i="25" s="1"/>
  <c r="J2" i="26"/>
  <c r="J7" i="26"/>
  <c r="J13" i="26"/>
  <c r="J20" i="26"/>
  <c r="D182" i="25"/>
  <c r="D183" i="25" s="1"/>
  <c r="D184" i="25" s="1"/>
  <c r="D185" i="25" s="1"/>
  <c r="D186" i="25" s="1"/>
  <c r="D187" i="25" s="1"/>
  <c r="D188" i="25" s="1"/>
  <c r="D189" i="25" s="1"/>
  <c r="D190" i="25" s="1"/>
  <c r="D191" i="25" s="1"/>
  <c r="D192" i="25" s="1"/>
  <c r="D193" i="25" s="1"/>
  <c r="D194" i="25" s="1"/>
  <c r="D195" i="25" s="1"/>
  <c r="D196" i="25" s="1"/>
  <c r="J6" i="26"/>
  <c r="J12" i="26"/>
  <c r="J19" i="26"/>
  <c r="J24" i="26"/>
  <c r="J32" i="26"/>
  <c r="H13" i="29"/>
  <c r="O20" i="29"/>
  <c r="S26" i="29"/>
  <c r="S30" i="29"/>
  <c r="S34" i="29"/>
  <c r="S46" i="29"/>
  <c r="M86" i="29"/>
  <c r="S101" i="29"/>
  <c r="S103" i="29"/>
  <c r="S120" i="29"/>
  <c r="O126" i="29"/>
  <c r="M127" i="29"/>
  <c r="M143" i="29"/>
  <c r="V143" i="29" s="1"/>
  <c r="O145" i="29"/>
  <c r="S149" i="29"/>
  <c r="M155" i="29"/>
  <c r="V155" i="29" s="1"/>
  <c r="S157" i="29"/>
  <c r="S171" i="29"/>
  <c r="S174" i="29"/>
  <c r="S186" i="29"/>
  <c r="S194" i="29"/>
  <c r="S205" i="29"/>
  <c r="O210" i="29"/>
  <c r="M211" i="29"/>
  <c r="S213" i="29"/>
  <c r="S218" i="29"/>
  <c r="S226" i="29"/>
  <c r="S235" i="29"/>
  <c r="O241" i="29"/>
  <c r="M244" i="29"/>
  <c r="S245" i="29"/>
  <c r="M251" i="29"/>
  <c r="V251" i="29" s="1"/>
  <c r="O252" i="29"/>
  <c r="M253" i="29"/>
  <c r="M255" i="29"/>
  <c r="V255" i="29" s="1"/>
  <c r="S273" i="29"/>
  <c r="O279" i="29"/>
  <c r="O280" i="29"/>
  <c r="M281" i="29"/>
  <c r="O284" i="29"/>
  <c r="M285" i="29"/>
  <c r="M286" i="29"/>
  <c r="V286" i="29" s="1"/>
  <c r="S289" i="29"/>
  <c r="S291" i="29"/>
  <c r="S292" i="29"/>
  <c r="S293" i="29"/>
  <c r="O331" i="29"/>
  <c r="O332" i="29"/>
  <c r="O347" i="29"/>
  <c r="J11" i="26"/>
  <c r="S13" i="29"/>
  <c r="S50" i="29"/>
  <c r="S106" i="29"/>
  <c r="S179" i="29"/>
  <c r="S183" i="29"/>
  <c r="S191" i="29"/>
  <c r="S223" i="29"/>
  <c r="S261" i="29"/>
  <c r="S305" i="29"/>
  <c r="S313" i="29"/>
  <c r="S325" i="29"/>
  <c r="J3" i="26"/>
  <c r="J8" i="26"/>
  <c r="J15" i="26"/>
  <c r="J21" i="26"/>
  <c r="J29" i="26"/>
  <c r="J37" i="26"/>
  <c r="S12" i="29"/>
  <c r="O13" i="29"/>
  <c r="S49" i="29"/>
  <c r="S105" i="29"/>
  <c r="S119" i="29"/>
  <c r="S127" i="29"/>
  <c r="S139" i="29"/>
  <c r="S178" i="29"/>
  <c r="O179" i="29"/>
  <c r="S182" i="29"/>
  <c r="S190" i="29"/>
  <c r="O191" i="29"/>
  <c r="S203" i="29"/>
  <c r="S211" i="29"/>
  <c r="S222" i="29"/>
  <c r="O223" i="29"/>
  <c r="S230" i="29"/>
  <c r="S244" i="29"/>
  <c r="S250" i="29"/>
  <c r="S253" i="29"/>
  <c r="S255" i="29"/>
  <c r="S260" i="29"/>
  <c r="O261" i="29"/>
  <c r="S281" i="29"/>
  <c r="S304" i="29"/>
  <c r="O305" i="29"/>
  <c r="S312" i="29"/>
  <c r="O313" i="29"/>
  <c r="S324" i="29"/>
  <c r="O325" i="29"/>
  <c r="S344" i="29"/>
  <c r="H14" i="29"/>
  <c r="H18" i="29"/>
  <c r="S20" i="29"/>
  <c r="S126" i="29"/>
  <c r="M128" i="29"/>
  <c r="V128" i="29" s="1"/>
  <c r="S138" i="29"/>
  <c r="S142" i="29"/>
  <c r="S145" i="29"/>
  <c r="S154" i="29"/>
  <c r="S162" i="29"/>
  <c r="S166" i="29"/>
  <c r="S173" i="29"/>
  <c r="O178" i="29"/>
  <c r="S185" i="29"/>
  <c r="O190" i="29"/>
  <c r="S193" i="29"/>
  <c r="S202" i="29"/>
  <c r="M204" i="29"/>
  <c r="V204" i="29" s="1"/>
  <c r="O209" i="29"/>
  <c r="S210" i="29"/>
  <c r="M212" i="29"/>
  <c r="V212" i="29" s="1"/>
  <c r="S217" i="29"/>
  <c r="O222" i="29"/>
  <c r="S225" i="29"/>
  <c r="O230" i="29"/>
  <c r="M239" i="29"/>
  <c r="V239" i="29" s="1"/>
  <c r="M250" i="29"/>
  <c r="S252" i="29"/>
  <c r="M254" i="29"/>
  <c r="V254" i="29" s="1"/>
  <c r="O260" i="29"/>
  <c r="S267" i="29"/>
  <c r="M277" i="29"/>
  <c r="S279" i="29"/>
  <c r="S280" i="29"/>
  <c r="S284" i="29"/>
  <c r="S285" i="29"/>
  <c r="O304" i="29"/>
  <c r="O312" i="29"/>
  <c r="O324" i="29"/>
  <c r="S331" i="29"/>
  <c r="S332" i="29"/>
  <c r="O344" i="29"/>
  <c r="S26" i="23"/>
  <c r="L99" i="26"/>
  <c r="T26" i="23"/>
  <c r="L39" i="26"/>
  <c r="L25" i="26"/>
  <c r="L91" i="26"/>
  <c r="D23" i="25"/>
  <c r="D24" i="25" s="1"/>
  <c r="D25" i="25" s="1"/>
  <c r="D26" i="25" s="1"/>
  <c r="D27" i="25" s="1"/>
  <c r="D28" i="25" s="1"/>
  <c r="D29" i="25" s="1"/>
  <c r="D30" i="25" s="1"/>
  <c r="D31" i="25" s="1"/>
  <c r="D32" i="25" s="1"/>
  <c r="D33" i="25" s="1"/>
  <c r="D34" i="25" s="1"/>
  <c r="D35" i="25" s="1"/>
  <c r="D36" i="25" s="1"/>
  <c r="D37" i="25" s="1"/>
  <c r="L83" i="26"/>
  <c r="L75" i="26"/>
  <c r="L67" i="26"/>
  <c r="L59" i="26"/>
  <c r="L33" i="26"/>
  <c r="L51" i="26"/>
  <c r="L23" i="26"/>
  <c r="L107" i="26"/>
  <c r="L28" i="26"/>
  <c r="L40" i="26"/>
  <c r="L106" i="26"/>
  <c r="L98" i="26"/>
  <c r="L90" i="26"/>
  <c r="L82" i="26"/>
  <c r="L74" i="26"/>
  <c r="L66" i="26"/>
  <c r="L58" i="26"/>
  <c r="L50" i="26"/>
  <c r="L12" i="26"/>
  <c r="L19" i="26"/>
  <c r="L22" i="26"/>
  <c r="L31" i="26"/>
  <c r="L35" i="26"/>
  <c r="L105" i="26"/>
  <c r="L97" i="26"/>
  <c r="L89" i="26"/>
  <c r="L81" i="26"/>
  <c r="L73" i="26"/>
  <c r="L65" i="26"/>
  <c r="L57" i="26"/>
  <c r="L49" i="26"/>
  <c r="L11" i="26"/>
  <c r="L17" i="26"/>
  <c r="L104" i="26"/>
  <c r="L96" i="26"/>
  <c r="L88" i="26"/>
  <c r="L80" i="26"/>
  <c r="L72" i="26"/>
  <c r="L64" i="26"/>
  <c r="L56" i="26"/>
  <c r="L48" i="26"/>
  <c r="L16" i="26"/>
  <c r="L29" i="26"/>
  <c r="L103" i="26"/>
  <c r="L95" i="26"/>
  <c r="L87" i="26"/>
  <c r="L79" i="26"/>
  <c r="L71" i="26"/>
  <c r="L63" i="26"/>
  <c r="L55" i="26"/>
  <c r="L47" i="26"/>
  <c r="L21" i="26"/>
  <c r="L24" i="26"/>
  <c r="L36" i="26"/>
  <c r="L102" i="26"/>
  <c r="L94" i="26"/>
  <c r="L86" i="26"/>
  <c r="L78" i="26"/>
  <c r="L70" i="26"/>
  <c r="L62" i="26"/>
  <c r="L54" i="26"/>
  <c r="L46" i="26"/>
  <c r="O26" i="23"/>
  <c r="L14" i="26"/>
  <c r="L101" i="26"/>
  <c r="L93" i="26"/>
  <c r="L85" i="26"/>
  <c r="L77" i="26"/>
  <c r="L69" i="26"/>
  <c r="L61" i="26"/>
  <c r="L53" i="26"/>
  <c r="L45" i="26"/>
  <c r="L20" i="26"/>
  <c r="L27" i="26"/>
  <c r="L32" i="26"/>
  <c r="L108" i="26"/>
  <c r="L100" i="26"/>
  <c r="L92" i="26"/>
  <c r="L84" i="26"/>
  <c r="L76" i="26"/>
  <c r="L68" i="26"/>
  <c r="L60" i="26"/>
  <c r="L52" i="26"/>
  <c r="L44" i="26"/>
  <c r="L9" i="26"/>
  <c r="H98" i="26"/>
  <c r="H66" i="26"/>
  <c r="H34" i="26"/>
  <c r="H94" i="26"/>
  <c r="H62" i="26"/>
  <c r="H30" i="26"/>
  <c r="H90" i="26"/>
  <c r="H58" i="26"/>
  <c r="H26" i="26"/>
  <c r="H86" i="26"/>
  <c r="H54" i="26"/>
  <c r="H22" i="26"/>
  <c r="H82" i="26"/>
  <c r="H50" i="26"/>
  <c r="H18" i="26"/>
  <c r="H78" i="26"/>
  <c r="H46" i="26"/>
  <c r="H14" i="26"/>
  <c r="H106" i="26"/>
  <c r="H74" i="26"/>
  <c r="H42" i="26"/>
  <c r="H10" i="26"/>
  <c r="H102" i="26"/>
  <c r="H70" i="26"/>
  <c r="H38" i="26"/>
  <c r="H6" i="26"/>
  <c r="H105" i="26"/>
  <c r="H101" i="26"/>
  <c r="H97" i="26"/>
  <c r="H89" i="26"/>
  <c r="H81" i="26"/>
  <c r="H77" i="26"/>
  <c r="H73" i="26"/>
  <c r="H69" i="26"/>
  <c r="H65" i="26"/>
  <c r="H61" i="26"/>
  <c r="H57" i="26"/>
  <c r="H53" i="26"/>
  <c r="H49" i="26"/>
  <c r="H45" i="26"/>
  <c r="H41" i="26"/>
  <c r="H37" i="26"/>
  <c r="H33" i="26"/>
  <c r="H29" i="26"/>
  <c r="H25" i="26"/>
  <c r="H21" i="26"/>
  <c r="H17" i="26"/>
  <c r="H13" i="26"/>
  <c r="H9" i="26"/>
  <c r="H5" i="26"/>
  <c r="G2" i="26"/>
  <c r="H108" i="26"/>
  <c r="H100" i="26"/>
  <c r="H96" i="26"/>
  <c r="H92" i="26"/>
  <c r="H84" i="26"/>
  <c r="H80" i="26"/>
  <c r="H76" i="26"/>
  <c r="H72" i="26"/>
  <c r="H68" i="26"/>
  <c r="H64" i="26"/>
  <c r="H60" i="26"/>
  <c r="H56" i="26"/>
  <c r="H52" i="26"/>
  <c r="H48" i="26"/>
  <c r="H44" i="26"/>
  <c r="H40" i="26"/>
  <c r="H36" i="26"/>
  <c r="H32" i="26"/>
  <c r="H28" i="26"/>
  <c r="H24" i="26"/>
  <c r="H20" i="26"/>
  <c r="H16" i="26"/>
  <c r="H12" i="26"/>
  <c r="H8" i="26"/>
  <c r="H4" i="26"/>
  <c r="H107" i="26"/>
  <c r="H103" i="26"/>
  <c r="H99" i="26"/>
  <c r="H95" i="26"/>
  <c r="H87" i="26"/>
  <c r="H83" i="26"/>
  <c r="H79" i="26"/>
  <c r="H71" i="26"/>
  <c r="H67" i="26"/>
  <c r="H63" i="26"/>
  <c r="H59" i="26"/>
  <c r="H55" i="26"/>
  <c r="H51" i="26"/>
  <c r="H47" i="26"/>
  <c r="H43" i="26"/>
  <c r="H39" i="26"/>
  <c r="H35" i="26"/>
  <c r="H31" i="26"/>
  <c r="H27" i="26"/>
  <c r="H23" i="26"/>
  <c r="H19" i="26"/>
  <c r="H15" i="26"/>
  <c r="H11" i="26"/>
  <c r="H7" i="26"/>
  <c r="H3" i="26"/>
  <c r="L34" i="26"/>
  <c r="L26" i="26"/>
  <c r="L10" i="26"/>
  <c r="L18" i="26"/>
  <c r="L42" i="26"/>
  <c r="P26" i="23"/>
  <c r="F78" i="27"/>
  <c r="E115" i="27"/>
  <c r="L15" i="26"/>
  <c r="F110" i="27"/>
  <c r="F170" i="27"/>
  <c r="L38" i="26"/>
  <c r="L30" i="26"/>
  <c r="L37" i="26"/>
  <c r="L13" i="26"/>
  <c r="U13" i="23"/>
  <c r="J13" i="23" s="1"/>
  <c r="U15" i="23"/>
  <c r="J15" i="23" s="1"/>
  <c r="U17" i="23"/>
  <c r="J17" i="23" s="1"/>
  <c r="U19" i="23"/>
  <c r="J19" i="23" s="1"/>
  <c r="U21" i="23"/>
  <c r="J21" i="23" s="1"/>
  <c r="U23" i="23"/>
  <c r="J23" i="23" s="1"/>
  <c r="U25" i="23"/>
  <c r="J25" i="23" s="1"/>
  <c r="C319" i="27"/>
  <c r="E162" i="28"/>
  <c r="L41" i="26"/>
  <c r="L43" i="26"/>
  <c r="J39" i="26"/>
  <c r="J36" i="26"/>
  <c r="J28" i="26"/>
  <c r="D7" i="25"/>
  <c r="D8" i="25" s="1"/>
  <c r="D9" i="25" s="1"/>
  <c r="D10" i="25" s="1"/>
  <c r="D11" i="25" s="1"/>
  <c r="D12" i="25" s="1"/>
  <c r="D13" i="25" s="1"/>
  <c r="D14" i="25" s="1"/>
  <c r="D15" i="25" s="1"/>
  <c r="D16" i="25" s="1"/>
  <c r="D17" i="25" s="1"/>
  <c r="D18" i="25" s="1"/>
  <c r="D19" i="25" s="1"/>
  <c r="D20" i="25" s="1"/>
  <c r="L328" i="31"/>
  <c r="L334" i="30"/>
  <c r="I334" i="29"/>
  <c r="T334" i="29" s="1"/>
  <c r="K327" i="28"/>
  <c r="L10" i="23"/>
  <c r="E8" i="29"/>
  <c r="E7" i="28"/>
  <c r="C26" i="29"/>
  <c r="C25" i="28"/>
  <c r="C26" i="27"/>
  <c r="F29" i="29"/>
  <c r="Q29" i="29" s="1"/>
  <c r="R29" i="29" s="1"/>
  <c r="F28" i="28"/>
  <c r="E29" i="27"/>
  <c r="C34" i="29"/>
  <c r="C33" i="28"/>
  <c r="C34" i="27"/>
  <c r="F37" i="29"/>
  <c r="Q37" i="29" s="1"/>
  <c r="R37" i="29" s="1"/>
  <c r="F36" i="28"/>
  <c r="E37" i="27"/>
  <c r="F41" i="29"/>
  <c r="F40" i="28"/>
  <c r="E41" i="27"/>
  <c r="C46" i="29"/>
  <c r="C45" i="28"/>
  <c r="C46" i="27"/>
  <c r="F49" i="29"/>
  <c r="Q49" i="29" s="1"/>
  <c r="R49" i="29" s="1"/>
  <c r="F48" i="28"/>
  <c r="E49" i="27"/>
  <c r="C54" i="29"/>
  <c r="C53" i="28"/>
  <c r="C54" i="27"/>
  <c r="E56" i="31"/>
  <c r="E56" i="30"/>
  <c r="B56" i="29"/>
  <c r="B55" i="28"/>
  <c r="B56" i="27"/>
  <c r="E60" i="29"/>
  <c r="E59" i="28"/>
  <c r="C65" i="29"/>
  <c r="C64" i="28"/>
  <c r="F67" i="29"/>
  <c r="Q67" i="29" s="1"/>
  <c r="R67" i="29" s="1"/>
  <c r="F66" i="28"/>
  <c r="E67" i="27"/>
  <c r="E73" i="31"/>
  <c r="E76" i="30"/>
  <c r="B76" i="29"/>
  <c r="B72" i="28"/>
  <c r="B73" i="27"/>
  <c r="C78" i="29"/>
  <c r="C74" i="28"/>
  <c r="C75" i="27"/>
  <c r="G91" i="29"/>
  <c r="G87" i="28"/>
  <c r="F88" i="27"/>
  <c r="F102" i="29"/>
  <c r="Q102" i="29" s="1"/>
  <c r="R102" i="29" s="1"/>
  <c r="F98" i="28"/>
  <c r="E99" i="27"/>
  <c r="C103" i="28"/>
  <c r="C104" i="27"/>
  <c r="F117" i="29"/>
  <c r="E111" i="27"/>
  <c r="F110" i="28"/>
  <c r="C122" i="29"/>
  <c r="C115" i="28"/>
  <c r="C116" i="27"/>
  <c r="G126" i="29"/>
  <c r="G119" i="28"/>
  <c r="F120" i="27"/>
  <c r="C134" i="29"/>
  <c r="C127" i="28"/>
  <c r="C128" i="27"/>
  <c r="G138" i="29"/>
  <c r="G131" i="28"/>
  <c r="F132" i="27"/>
  <c r="F149" i="29"/>
  <c r="Q149" i="29" s="1"/>
  <c r="R149" i="29" s="1"/>
  <c r="F142" i="28"/>
  <c r="E143" i="27"/>
  <c r="C154" i="29"/>
  <c r="C147" i="28"/>
  <c r="C148" i="27"/>
  <c r="G158" i="29"/>
  <c r="G151" i="28"/>
  <c r="F152" i="27"/>
  <c r="E158" i="31"/>
  <c r="E164" i="30"/>
  <c r="B164" i="29"/>
  <c r="B157" i="28"/>
  <c r="D165" i="25"/>
  <c r="D166" i="25" s="1"/>
  <c r="D167" i="25" s="1"/>
  <c r="D168" i="25" s="1"/>
  <c r="D169" i="25" s="1"/>
  <c r="D170" i="25" s="1"/>
  <c r="D171" i="25" s="1"/>
  <c r="D172" i="25" s="1"/>
  <c r="D173" i="25" s="1"/>
  <c r="D174" i="25" s="1"/>
  <c r="D175" i="25" s="1"/>
  <c r="D176" i="25" s="1"/>
  <c r="D177" i="25" s="1"/>
  <c r="D178" i="25" s="1"/>
  <c r="D179" i="25" s="1"/>
  <c r="B158" i="27"/>
  <c r="E175" i="29"/>
  <c r="E168" i="28"/>
  <c r="D169" i="27"/>
  <c r="H193" i="28"/>
  <c r="H201" i="25"/>
  <c r="V201" i="29" s="1"/>
  <c r="E205" i="29"/>
  <c r="E198" i="28"/>
  <c r="D199" i="27"/>
  <c r="F217" i="29"/>
  <c r="Q217" i="29" s="1"/>
  <c r="R217" i="29" s="1"/>
  <c r="F210" i="28"/>
  <c r="E235" i="29"/>
  <c r="E228" i="28"/>
  <c r="D229" i="27"/>
  <c r="F244" i="29"/>
  <c r="Q244" i="29" s="1"/>
  <c r="R244" i="29" s="1"/>
  <c r="F237" i="28"/>
  <c r="E238" i="27"/>
  <c r="I260" i="27"/>
  <c r="H260" i="27"/>
  <c r="K260" i="27"/>
  <c r="J260" i="27"/>
  <c r="F274" i="29"/>
  <c r="Q274" i="29" s="1"/>
  <c r="R274" i="29" s="1"/>
  <c r="F267" i="28"/>
  <c r="E268" i="27"/>
  <c r="C279" i="29"/>
  <c r="C272" i="28"/>
  <c r="C273" i="27"/>
  <c r="E292" i="29"/>
  <c r="E285" i="28"/>
  <c r="D286" i="27"/>
  <c r="F304" i="29"/>
  <c r="Q304" i="29" s="1"/>
  <c r="R304" i="29" s="1"/>
  <c r="F297" i="28"/>
  <c r="E298" i="27"/>
  <c r="C309" i="29"/>
  <c r="C302" i="28"/>
  <c r="G313" i="29"/>
  <c r="G306" i="28"/>
  <c r="F307" i="27"/>
  <c r="C339" i="29"/>
  <c r="C332" i="28"/>
  <c r="C333" i="27"/>
  <c r="G343" i="29"/>
  <c r="G336" i="28"/>
  <c r="F337" i="27"/>
  <c r="M9" i="26"/>
  <c r="K9" i="26"/>
  <c r="J9" i="26"/>
  <c r="N41" i="26"/>
  <c r="M41" i="26"/>
  <c r="K41" i="26"/>
  <c r="J41" i="26"/>
  <c r="N46" i="26"/>
  <c r="M50" i="26"/>
  <c r="N60" i="26"/>
  <c r="M64" i="26"/>
  <c r="N73" i="26"/>
  <c r="M73" i="26"/>
  <c r="K73" i="26"/>
  <c r="J73" i="26"/>
  <c r="N78" i="26"/>
  <c r="M82" i="26"/>
  <c r="N92" i="26"/>
  <c r="M96" i="26"/>
  <c r="N105" i="26"/>
  <c r="M105" i="26"/>
  <c r="K105" i="26"/>
  <c r="J105" i="26"/>
  <c r="E211" i="27"/>
  <c r="G260" i="27"/>
  <c r="C6" i="29"/>
  <c r="C5" i="28"/>
  <c r="C6" i="27"/>
  <c r="G18" i="29"/>
  <c r="G17" i="28"/>
  <c r="F18" i="27"/>
  <c r="E28" i="29"/>
  <c r="E27" i="28"/>
  <c r="G30" i="29"/>
  <c r="G29" i="28"/>
  <c r="F30" i="27"/>
  <c r="E36" i="29"/>
  <c r="E35" i="28"/>
  <c r="E40" i="29"/>
  <c r="E39" i="28"/>
  <c r="G42" i="29"/>
  <c r="G41" i="28"/>
  <c r="F42" i="27"/>
  <c r="E48" i="29"/>
  <c r="E47" i="28"/>
  <c r="G50" i="29"/>
  <c r="G49" i="28"/>
  <c r="F50" i="27"/>
  <c r="C58" i="29"/>
  <c r="C57" i="28"/>
  <c r="C58" i="27"/>
  <c r="G68" i="29"/>
  <c r="G67" i="28"/>
  <c r="F68" i="27"/>
  <c r="E6" i="28"/>
  <c r="E7" i="29"/>
  <c r="D7" i="27"/>
  <c r="F8" i="29"/>
  <c r="E8" i="27"/>
  <c r="F7" i="28"/>
  <c r="G9" i="29"/>
  <c r="G8" i="28"/>
  <c r="F9" i="27"/>
  <c r="C13" i="29"/>
  <c r="C12" i="28"/>
  <c r="E15" i="29"/>
  <c r="E14" i="28"/>
  <c r="D15" i="27"/>
  <c r="F16" i="29"/>
  <c r="Q16" i="29" s="1"/>
  <c r="R16" i="29" s="1"/>
  <c r="F15" i="28"/>
  <c r="E16" i="27"/>
  <c r="G17" i="29"/>
  <c r="G16" i="28"/>
  <c r="F17" i="27"/>
  <c r="C25" i="29"/>
  <c r="C24" i="28"/>
  <c r="E27" i="29"/>
  <c r="E26" i="28"/>
  <c r="D27" i="27"/>
  <c r="F28" i="29"/>
  <c r="Q28" i="29" s="1"/>
  <c r="R28" i="29" s="1"/>
  <c r="F27" i="28"/>
  <c r="E28" i="27"/>
  <c r="G29" i="29"/>
  <c r="G28" i="28"/>
  <c r="F29" i="27"/>
  <c r="C33" i="29"/>
  <c r="C32" i="28"/>
  <c r="E35" i="29"/>
  <c r="E34" i="28"/>
  <c r="D35" i="27"/>
  <c r="F35" i="28"/>
  <c r="F36" i="29"/>
  <c r="Q36" i="29" s="1"/>
  <c r="R36" i="29" s="1"/>
  <c r="E36" i="27"/>
  <c r="G37" i="29"/>
  <c r="G36" i="28"/>
  <c r="F37" i="27"/>
  <c r="F40" i="29"/>
  <c r="E40" i="27"/>
  <c r="F39" i="28"/>
  <c r="G41" i="29"/>
  <c r="G40" i="28"/>
  <c r="F41" i="27"/>
  <c r="C45" i="29"/>
  <c r="C44" i="28"/>
  <c r="E47" i="29"/>
  <c r="E46" i="28"/>
  <c r="D47" i="27"/>
  <c r="F48" i="29"/>
  <c r="Q48" i="29" s="1"/>
  <c r="R48" i="29" s="1"/>
  <c r="E48" i="27"/>
  <c r="F47" i="28"/>
  <c r="G49" i="29"/>
  <c r="G48" i="28"/>
  <c r="F49" i="27"/>
  <c r="C53" i="29"/>
  <c r="C52" i="28"/>
  <c r="C57" i="29"/>
  <c r="C56" i="28"/>
  <c r="E59" i="29"/>
  <c r="E58" i="28"/>
  <c r="D59" i="27"/>
  <c r="F60" i="29"/>
  <c r="Q60" i="29" s="1"/>
  <c r="R60" i="29" s="1"/>
  <c r="F59" i="28"/>
  <c r="E60" i="27"/>
  <c r="G61" i="29"/>
  <c r="G60" i="28"/>
  <c r="F61" i="27"/>
  <c r="C64" i="29"/>
  <c r="C63" i="28"/>
  <c r="C64" i="27"/>
  <c r="E66" i="29"/>
  <c r="E65" i="28"/>
  <c r="D66" i="27"/>
  <c r="G67" i="29"/>
  <c r="G66" i="28"/>
  <c r="F67" i="27"/>
  <c r="C70" i="28"/>
  <c r="C71" i="27"/>
  <c r="C77" i="29"/>
  <c r="C73" i="28"/>
  <c r="C74" i="27"/>
  <c r="G79" i="29"/>
  <c r="G75" i="28"/>
  <c r="F76" i="27"/>
  <c r="C82" i="29"/>
  <c r="C78" i="28"/>
  <c r="C79" i="27"/>
  <c r="F83" i="29"/>
  <c r="F79" i="28"/>
  <c r="E80" i="27"/>
  <c r="C86" i="29"/>
  <c r="C82" i="28"/>
  <c r="C83" i="27"/>
  <c r="G188" i="29"/>
  <c r="G181" i="28"/>
  <c r="F199" i="29"/>
  <c r="Q199" i="29" s="1"/>
  <c r="R199" i="29" s="1"/>
  <c r="F192" i="28"/>
  <c r="E193" i="27"/>
  <c r="C252" i="29"/>
  <c r="C245" i="28"/>
  <c r="C246" i="27"/>
  <c r="E262" i="29"/>
  <c r="E255" i="28"/>
  <c r="D256" i="27"/>
  <c r="G286" i="29"/>
  <c r="G279" i="28"/>
  <c r="F280" i="27"/>
  <c r="E322" i="29"/>
  <c r="E315" i="28"/>
  <c r="F331" i="29"/>
  <c r="Q331" i="29" s="1"/>
  <c r="R331" i="29" s="1"/>
  <c r="F324" i="28"/>
  <c r="E325" i="27"/>
  <c r="L5" i="26"/>
  <c r="K5" i="26"/>
  <c r="J5" i="26"/>
  <c r="K10" i="26"/>
  <c r="K23" i="26"/>
  <c r="K42" i="26"/>
  <c r="K55" i="26"/>
  <c r="N69" i="26"/>
  <c r="K74" i="26"/>
  <c r="K87" i="26"/>
  <c r="N101" i="26"/>
  <c r="N106" i="26"/>
  <c r="I10" i="28"/>
  <c r="F17" i="29"/>
  <c r="Q17" i="29" s="1"/>
  <c r="R17" i="29" s="1"/>
  <c r="F16" i="28"/>
  <c r="E17" i="27"/>
  <c r="E6" i="29"/>
  <c r="E5" i="28"/>
  <c r="D6" i="27"/>
  <c r="F7" i="29"/>
  <c r="Q7" i="29" s="1"/>
  <c r="R7" i="29" s="1"/>
  <c r="F6" i="28"/>
  <c r="E7" i="27"/>
  <c r="G8" i="29"/>
  <c r="G7" i="28"/>
  <c r="F8" i="27"/>
  <c r="C12" i="29"/>
  <c r="C11" i="28"/>
  <c r="C12" i="27"/>
  <c r="E14" i="29"/>
  <c r="E13" i="28"/>
  <c r="D14" i="27"/>
  <c r="F15" i="29"/>
  <c r="Q15" i="29" s="1"/>
  <c r="R15" i="29" s="1"/>
  <c r="F14" i="28"/>
  <c r="E15" i="27"/>
  <c r="G16" i="29"/>
  <c r="G15" i="28"/>
  <c r="F16" i="27"/>
  <c r="C20" i="29"/>
  <c r="C19" i="28"/>
  <c r="C20" i="27"/>
  <c r="E22" i="31"/>
  <c r="E22" i="30"/>
  <c r="B22" i="29"/>
  <c r="B21" i="28"/>
  <c r="B22" i="27"/>
  <c r="C24" i="29"/>
  <c r="C24" i="27"/>
  <c r="C23" i="28"/>
  <c r="E26" i="29"/>
  <c r="E25" i="28"/>
  <c r="D26" i="27"/>
  <c r="F27" i="29"/>
  <c r="Q27" i="29" s="1"/>
  <c r="R27" i="29" s="1"/>
  <c r="F26" i="28"/>
  <c r="E27" i="27"/>
  <c r="G28" i="29"/>
  <c r="G27" i="28"/>
  <c r="F28" i="27"/>
  <c r="C32" i="29"/>
  <c r="C32" i="27"/>
  <c r="C31" i="28"/>
  <c r="E34" i="29"/>
  <c r="E33" i="28"/>
  <c r="D34" i="27"/>
  <c r="F35" i="29"/>
  <c r="Q35" i="29" s="1"/>
  <c r="R35" i="29" s="1"/>
  <c r="F34" i="28"/>
  <c r="E35" i="27"/>
  <c r="G36" i="29"/>
  <c r="G35" i="28"/>
  <c r="F36" i="27"/>
  <c r="G40" i="29"/>
  <c r="G39" i="28"/>
  <c r="F40" i="27"/>
  <c r="C44" i="29"/>
  <c r="C43" i="28"/>
  <c r="C44" i="27"/>
  <c r="E46" i="29"/>
  <c r="E45" i="28"/>
  <c r="D46" i="27"/>
  <c r="F47" i="29"/>
  <c r="Q47" i="29" s="1"/>
  <c r="R47" i="29" s="1"/>
  <c r="E47" i="27"/>
  <c r="F46" i="28"/>
  <c r="G48" i="29"/>
  <c r="G47" i="28"/>
  <c r="F48" i="27"/>
  <c r="C52" i="29"/>
  <c r="C51" i="28"/>
  <c r="C52" i="27"/>
  <c r="E54" i="29"/>
  <c r="E53" i="28"/>
  <c r="D54" i="27"/>
  <c r="D57" i="25"/>
  <c r="D58" i="25" s="1"/>
  <c r="D59" i="25" s="1"/>
  <c r="D60" i="25" s="1"/>
  <c r="D61" i="25" s="1"/>
  <c r="D62" i="25" s="1"/>
  <c r="D63" i="25" s="1"/>
  <c r="D64" i="25" s="1"/>
  <c r="D65" i="25" s="1"/>
  <c r="D66" i="25" s="1"/>
  <c r="D67" i="25" s="1"/>
  <c r="D68" i="25" s="1"/>
  <c r="D69" i="25" s="1"/>
  <c r="D70" i="25" s="1"/>
  <c r="M34" i="26" s="1"/>
  <c r="E58" i="29"/>
  <c r="E57" i="28"/>
  <c r="D58" i="27"/>
  <c r="F59" i="29"/>
  <c r="Q59" i="29" s="1"/>
  <c r="R59" i="29" s="1"/>
  <c r="F58" i="28"/>
  <c r="E59" i="27"/>
  <c r="G60" i="29"/>
  <c r="G59" i="28"/>
  <c r="F60" i="27"/>
  <c r="E65" i="29"/>
  <c r="E64" i="28"/>
  <c r="D65" i="27"/>
  <c r="F66" i="29"/>
  <c r="Q66" i="29" s="1"/>
  <c r="R66" i="29" s="1"/>
  <c r="F65" i="28"/>
  <c r="E66" i="27"/>
  <c r="C70" i="29"/>
  <c r="C69" i="28"/>
  <c r="C70" i="27"/>
  <c r="D77" i="25"/>
  <c r="D78" i="25" s="1"/>
  <c r="D79" i="25" s="1"/>
  <c r="D80" i="25" s="1"/>
  <c r="D81" i="25" s="1"/>
  <c r="D82" i="25" s="1"/>
  <c r="D83" i="25" s="1"/>
  <c r="D84" i="25" s="1"/>
  <c r="D85" i="25" s="1"/>
  <c r="D86" i="25" s="1"/>
  <c r="D87" i="25" s="1"/>
  <c r="D88" i="25" s="1"/>
  <c r="D89" i="25" s="1"/>
  <c r="D90" i="25" s="1"/>
  <c r="D91" i="25" s="1"/>
  <c r="F78" i="29"/>
  <c r="F74" i="28"/>
  <c r="E82" i="29"/>
  <c r="E78" i="28"/>
  <c r="D79" i="27"/>
  <c r="G83" i="29"/>
  <c r="G79" i="28"/>
  <c r="F80" i="27"/>
  <c r="G87" i="29"/>
  <c r="G83" i="28"/>
  <c r="F84" i="27"/>
  <c r="F90" i="29"/>
  <c r="Q90" i="29" s="1"/>
  <c r="R90" i="29" s="1"/>
  <c r="F86" i="28"/>
  <c r="E87" i="27"/>
  <c r="E101" i="29"/>
  <c r="E97" i="28"/>
  <c r="D98" i="27"/>
  <c r="E116" i="29"/>
  <c r="E109" i="28"/>
  <c r="D110" i="27"/>
  <c r="F125" i="29"/>
  <c r="Q125" i="29" s="1"/>
  <c r="R125" i="29" s="1"/>
  <c r="E119" i="27"/>
  <c r="F118" i="28"/>
  <c r="F137" i="29"/>
  <c r="F130" i="28"/>
  <c r="E131" i="27"/>
  <c r="C142" i="29"/>
  <c r="C135" i="28"/>
  <c r="C136" i="27"/>
  <c r="E148" i="29"/>
  <c r="E141" i="28"/>
  <c r="D142" i="27"/>
  <c r="F157" i="29"/>
  <c r="Q157" i="29" s="1"/>
  <c r="R157" i="29" s="1"/>
  <c r="F150" i="28"/>
  <c r="E151" i="27"/>
  <c r="C162" i="29"/>
  <c r="C155" i="28"/>
  <c r="C156" i="27"/>
  <c r="G169" i="29"/>
  <c r="G162" i="28"/>
  <c r="F163" i="27"/>
  <c r="E213" i="29"/>
  <c r="E206" i="28"/>
  <c r="D207" i="27"/>
  <c r="C222" i="29"/>
  <c r="C215" i="28"/>
  <c r="C216" i="27"/>
  <c r="G226" i="29"/>
  <c r="G219" i="28"/>
  <c r="F220" i="27"/>
  <c r="E226" i="31"/>
  <c r="E232" i="30"/>
  <c r="B232" i="29"/>
  <c r="B225" i="28"/>
  <c r="B226" i="27"/>
  <c r="D233" i="25"/>
  <c r="D234" i="25" s="1"/>
  <c r="D235" i="25" s="1"/>
  <c r="D236" i="25" s="1"/>
  <c r="D237" i="25" s="1"/>
  <c r="D238" i="25" s="1"/>
  <c r="D239" i="25" s="1"/>
  <c r="D240" i="25" s="1"/>
  <c r="D241" i="25" s="1"/>
  <c r="D242" i="25" s="1"/>
  <c r="D243" i="25" s="1"/>
  <c r="D244" i="25" s="1"/>
  <c r="D245" i="25" s="1"/>
  <c r="D246" i="25" s="1"/>
  <c r="D247" i="25" s="1"/>
  <c r="E243" i="29"/>
  <c r="E236" i="28"/>
  <c r="D237" i="27"/>
  <c r="H261" i="28"/>
  <c r="H269" i="25"/>
  <c r="E273" i="29"/>
  <c r="E266" i="28"/>
  <c r="D267" i="27"/>
  <c r="F285" i="29"/>
  <c r="Q285" i="29" s="1"/>
  <c r="R285" i="29" s="1"/>
  <c r="F278" i="28"/>
  <c r="E303" i="29"/>
  <c r="E296" i="28"/>
  <c r="D297" i="27"/>
  <c r="F312" i="29"/>
  <c r="Q312" i="29" s="1"/>
  <c r="R312" i="29" s="1"/>
  <c r="F305" i="28"/>
  <c r="E306" i="27"/>
  <c r="J328" i="27"/>
  <c r="I328" i="27"/>
  <c r="H328" i="27"/>
  <c r="K328" i="27"/>
  <c r="F342" i="29"/>
  <c r="Q342" i="29" s="1"/>
  <c r="R342" i="29" s="1"/>
  <c r="F335" i="28"/>
  <c r="E336" i="27"/>
  <c r="C347" i="29"/>
  <c r="C340" i="28"/>
  <c r="C341" i="27"/>
  <c r="M10" i="26"/>
  <c r="K33" i="26"/>
  <c r="J33" i="26"/>
  <c r="M42" i="26"/>
  <c r="N52" i="26"/>
  <c r="M56" i="26"/>
  <c r="N65" i="26"/>
  <c r="M65" i="26"/>
  <c r="K65" i="26"/>
  <c r="J65" i="26"/>
  <c r="N70" i="26"/>
  <c r="M74" i="26"/>
  <c r="N84" i="26"/>
  <c r="M88" i="26"/>
  <c r="N97" i="26"/>
  <c r="M97" i="26"/>
  <c r="K97" i="26"/>
  <c r="J97" i="26"/>
  <c r="N102" i="26"/>
  <c r="M106" i="26"/>
  <c r="C13" i="27"/>
  <c r="C25" i="27"/>
  <c r="C53" i="27"/>
  <c r="C65" i="27"/>
  <c r="F182" i="27"/>
  <c r="I6" i="28"/>
  <c r="I73" i="28"/>
  <c r="I81" i="28"/>
  <c r="G10" i="29"/>
  <c r="G9" i="28"/>
  <c r="F10" i="27"/>
  <c r="F6" i="29"/>
  <c r="F5" i="28"/>
  <c r="E6" i="27"/>
  <c r="G7" i="29"/>
  <c r="G6" i="28"/>
  <c r="F7" i="27"/>
  <c r="C11" i="29"/>
  <c r="C10" i="28"/>
  <c r="C11" i="27"/>
  <c r="E13" i="29"/>
  <c r="E12" i="28"/>
  <c r="D13" i="27"/>
  <c r="F14" i="29"/>
  <c r="Q14" i="29" s="1"/>
  <c r="R14" i="29" s="1"/>
  <c r="F13" i="28"/>
  <c r="E14" i="27"/>
  <c r="G15" i="29"/>
  <c r="G14" i="28"/>
  <c r="F15" i="27"/>
  <c r="C19" i="29"/>
  <c r="C18" i="28"/>
  <c r="C19" i="27"/>
  <c r="C23" i="29"/>
  <c r="C22" i="28"/>
  <c r="C23" i="27"/>
  <c r="E25" i="29"/>
  <c r="E24" i="28"/>
  <c r="D25" i="27"/>
  <c r="F26" i="29"/>
  <c r="Q26" i="29" s="1"/>
  <c r="R26" i="29" s="1"/>
  <c r="F25" i="28"/>
  <c r="E26" i="27"/>
  <c r="G27" i="29"/>
  <c r="G26" i="28"/>
  <c r="F27" i="27"/>
  <c r="C31" i="29"/>
  <c r="C30" i="28"/>
  <c r="C31" i="27"/>
  <c r="E33" i="29"/>
  <c r="E32" i="28"/>
  <c r="D33" i="27"/>
  <c r="F34" i="29"/>
  <c r="Q34" i="29" s="1"/>
  <c r="R34" i="29" s="1"/>
  <c r="F33" i="28"/>
  <c r="E34" i="27"/>
  <c r="G35" i="29"/>
  <c r="G34" i="28"/>
  <c r="F35" i="27"/>
  <c r="C43" i="29"/>
  <c r="C42" i="28"/>
  <c r="C43" i="27"/>
  <c r="E45" i="29"/>
  <c r="E44" i="28"/>
  <c r="D45" i="27"/>
  <c r="F46" i="29"/>
  <c r="Q46" i="29" s="1"/>
  <c r="R46" i="29" s="1"/>
  <c r="E46" i="27"/>
  <c r="G47" i="29"/>
  <c r="G46" i="28"/>
  <c r="F47" i="27"/>
  <c r="C51" i="29"/>
  <c r="C50" i="28"/>
  <c r="C51" i="27"/>
  <c r="E53" i="29"/>
  <c r="E52" i="28"/>
  <c r="D53" i="27"/>
  <c r="F54" i="29"/>
  <c r="Q54" i="29" s="1"/>
  <c r="R54" i="29" s="1"/>
  <c r="E54" i="27"/>
  <c r="E57" i="29"/>
  <c r="E56" i="28"/>
  <c r="D57" i="27"/>
  <c r="F58" i="29"/>
  <c r="F57" i="28"/>
  <c r="E58" i="27"/>
  <c r="G59" i="29"/>
  <c r="G58" i="28"/>
  <c r="F59" i="27"/>
  <c r="C63" i="29"/>
  <c r="C62" i="28"/>
  <c r="C63" i="27"/>
  <c r="E64" i="29"/>
  <c r="E63" i="28"/>
  <c r="D64" i="27"/>
  <c r="F65" i="29"/>
  <c r="Q65" i="29" s="1"/>
  <c r="R65" i="29" s="1"/>
  <c r="F64" i="28"/>
  <c r="E65" i="27"/>
  <c r="G66" i="29"/>
  <c r="G65" i="28"/>
  <c r="C69" i="29"/>
  <c r="C68" i="28"/>
  <c r="C69" i="27"/>
  <c r="E70" i="28"/>
  <c r="D71" i="27"/>
  <c r="E77" i="29"/>
  <c r="E73" i="28"/>
  <c r="D74" i="27"/>
  <c r="G78" i="29"/>
  <c r="G74" i="28"/>
  <c r="F75" i="27"/>
  <c r="F82" i="29"/>
  <c r="F78" i="28"/>
  <c r="E79" i="27"/>
  <c r="F86" i="29"/>
  <c r="Q86" i="29" s="1"/>
  <c r="R86" i="29" s="1"/>
  <c r="F82" i="28"/>
  <c r="H90" i="27"/>
  <c r="G90" i="27"/>
  <c r="J90" i="27"/>
  <c r="I90" i="27"/>
  <c r="F187" i="29"/>
  <c r="Q187" i="29" s="1"/>
  <c r="R187" i="29" s="1"/>
  <c r="F180" i="28"/>
  <c r="E181" i="27"/>
  <c r="C192" i="29"/>
  <c r="C185" i="28"/>
  <c r="C186" i="27"/>
  <c r="G196" i="29"/>
  <c r="G189" i="28"/>
  <c r="G256" i="29"/>
  <c r="G249" i="28"/>
  <c r="F267" i="29"/>
  <c r="Q267" i="29" s="1"/>
  <c r="R267" i="29" s="1"/>
  <c r="F260" i="28"/>
  <c r="E261" i="27"/>
  <c r="C320" i="29"/>
  <c r="C313" i="28"/>
  <c r="C314" i="27"/>
  <c r="E330" i="29"/>
  <c r="E323" i="28"/>
  <c r="K15" i="26"/>
  <c r="K34" i="26"/>
  <c r="K47" i="26"/>
  <c r="N61" i="26"/>
  <c r="K66" i="26"/>
  <c r="K79" i="26"/>
  <c r="N93" i="26"/>
  <c r="N98" i="26"/>
  <c r="D8" i="27"/>
  <c r="D36" i="27"/>
  <c r="D48" i="27"/>
  <c r="D60" i="27"/>
  <c r="K90" i="27"/>
  <c r="I110" i="28"/>
  <c r="I118" i="28"/>
  <c r="I142" i="28"/>
  <c r="I150" i="28"/>
  <c r="I198" i="28"/>
  <c r="C14" i="29"/>
  <c r="C13" i="28"/>
  <c r="C14" i="27"/>
  <c r="G6" i="29"/>
  <c r="G5" i="28"/>
  <c r="E12" i="29"/>
  <c r="E11" i="28"/>
  <c r="D12" i="27"/>
  <c r="G14" i="29"/>
  <c r="G13" i="28"/>
  <c r="C18" i="29"/>
  <c r="C17" i="28"/>
  <c r="C18" i="27"/>
  <c r="E24" i="29"/>
  <c r="E23" i="28"/>
  <c r="D24" i="27"/>
  <c r="G26" i="29"/>
  <c r="G25" i="28"/>
  <c r="C30" i="29"/>
  <c r="C29" i="28"/>
  <c r="C30" i="27"/>
  <c r="E32" i="29"/>
  <c r="E31" i="28"/>
  <c r="D32" i="27"/>
  <c r="F33" i="29"/>
  <c r="Q33" i="29" s="1"/>
  <c r="R33" i="29" s="1"/>
  <c r="F32" i="28"/>
  <c r="E33" i="27"/>
  <c r="G34" i="29"/>
  <c r="G33" i="28"/>
  <c r="C42" i="29"/>
  <c r="C41" i="28"/>
  <c r="C42" i="27"/>
  <c r="E44" i="29"/>
  <c r="E43" i="28"/>
  <c r="D44" i="27"/>
  <c r="F45" i="29"/>
  <c r="E45" i="27"/>
  <c r="F44" i="28"/>
  <c r="G46" i="29"/>
  <c r="G45" i="28"/>
  <c r="C50" i="29"/>
  <c r="C49" i="28"/>
  <c r="C50" i="27"/>
  <c r="E52" i="29"/>
  <c r="E51" i="28"/>
  <c r="D52" i="27"/>
  <c r="F53" i="29"/>
  <c r="Q53" i="29" s="1"/>
  <c r="R53" i="29" s="1"/>
  <c r="E53" i="27"/>
  <c r="F52" i="28"/>
  <c r="G54" i="29"/>
  <c r="G53" i="28"/>
  <c r="F57" i="29"/>
  <c r="Q57" i="29" s="1"/>
  <c r="R57" i="29" s="1"/>
  <c r="F56" i="28"/>
  <c r="E57" i="27"/>
  <c r="G58" i="29"/>
  <c r="G57" i="28"/>
  <c r="C62" i="29"/>
  <c r="C61" i="28"/>
  <c r="C62" i="27"/>
  <c r="F64" i="29"/>
  <c r="Q64" i="29" s="1"/>
  <c r="R64" i="29" s="1"/>
  <c r="F63" i="28"/>
  <c r="E64" i="27"/>
  <c r="G65" i="29"/>
  <c r="G64" i="28"/>
  <c r="F65" i="27"/>
  <c r="C68" i="29"/>
  <c r="C67" i="28"/>
  <c r="C68" i="27"/>
  <c r="E70" i="29"/>
  <c r="E69" i="28"/>
  <c r="D70" i="27"/>
  <c r="F70" i="28"/>
  <c r="F77" i="29"/>
  <c r="F73" i="28"/>
  <c r="E74" i="27"/>
  <c r="C80" i="29"/>
  <c r="C76" i="28"/>
  <c r="G82" i="29"/>
  <c r="G78" i="28"/>
  <c r="F79" i="27"/>
  <c r="E89" i="29"/>
  <c r="E85" i="28"/>
  <c r="D86" i="27"/>
  <c r="G95" i="29"/>
  <c r="G91" i="28"/>
  <c r="F92" i="27"/>
  <c r="E124" i="29"/>
  <c r="E117" i="28"/>
  <c r="D118" i="27"/>
  <c r="E136" i="29"/>
  <c r="E129" i="28"/>
  <c r="D130" i="27"/>
  <c r="F145" i="29"/>
  <c r="Q145" i="29" s="1"/>
  <c r="R145" i="29" s="1"/>
  <c r="F138" i="28"/>
  <c r="E139" i="27"/>
  <c r="E156" i="29"/>
  <c r="E149" i="28"/>
  <c r="D150" i="27"/>
  <c r="F168" i="29"/>
  <c r="Q168" i="29" s="1"/>
  <c r="R168" i="29" s="1"/>
  <c r="F161" i="28"/>
  <c r="E162" i="27"/>
  <c r="C173" i="29"/>
  <c r="C166" i="28"/>
  <c r="C167" i="27"/>
  <c r="G177" i="29"/>
  <c r="G170" i="28"/>
  <c r="F171" i="27"/>
  <c r="C203" i="29"/>
  <c r="C196" i="28"/>
  <c r="C197" i="27"/>
  <c r="G207" i="29"/>
  <c r="G200" i="28"/>
  <c r="F201" i="27"/>
  <c r="F225" i="29"/>
  <c r="Q225" i="29" s="1"/>
  <c r="R225" i="29" s="1"/>
  <c r="F218" i="28"/>
  <c r="C230" i="29"/>
  <c r="C223" i="28"/>
  <c r="C224" i="27"/>
  <c r="G237" i="29"/>
  <c r="G230" i="28"/>
  <c r="F231" i="27"/>
  <c r="E281" i="29"/>
  <c r="E274" i="28"/>
  <c r="D275" i="27"/>
  <c r="C290" i="29"/>
  <c r="C283" i="28"/>
  <c r="C284" i="27"/>
  <c r="G294" i="29"/>
  <c r="G287" i="28"/>
  <c r="E294" i="31"/>
  <c r="E300" i="30"/>
  <c r="B300" i="29"/>
  <c r="B293" i="28"/>
  <c r="B294" i="27"/>
  <c r="D301" i="25"/>
  <c r="D302" i="25" s="1"/>
  <c r="D303" i="25" s="1"/>
  <c r="D304" i="25" s="1"/>
  <c r="D305" i="25" s="1"/>
  <c r="D306" i="25" s="1"/>
  <c r="D307" i="25" s="1"/>
  <c r="D308" i="25" s="1"/>
  <c r="D309" i="25" s="1"/>
  <c r="D310" i="25" s="1"/>
  <c r="D311" i="25" s="1"/>
  <c r="D312" i="25" s="1"/>
  <c r="D313" i="25" s="1"/>
  <c r="D314" i="25" s="1"/>
  <c r="D315" i="25" s="1"/>
  <c r="E311" i="29"/>
  <c r="E304" i="28"/>
  <c r="D305" i="27"/>
  <c r="H329" i="28"/>
  <c r="H337" i="25"/>
  <c r="E341" i="29"/>
  <c r="E334" i="28"/>
  <c r="D335" i="27"/>
  <c r="K6" i="26"/>
  <c r="K25" i="26"/>
  <c r="J25" i="26"/>
  <c r="N44" i="26"/>
  <c r="M48" i="26"/>
  <c r="N57" i="26"/>
  <c r="M57" i="26"/>
  <c r="K57" i="26"/>
  <c r="J57" i="26"/>
  <c r="N62" i="26"/>
  <c r="M66" i="26"/>
  <c r="N76" i="26"/>
  <c r="M80" i="26"/>
  <c r="N89" i="26"/>
  <c r="M89" i="26"/>
  <c r="K89" i="26"/>
  <c r="J89" i="26"/>
  <c r="N94" i="26"/>
  <c r="M98" i="26"/>
  <c r="N108" i="26"/>
  <c r="F14" i="27"/>
  <c r="F26" i="27"/>
  <c r="F54" i="27"/>
  <c r="F66" i="27"/>
  <c r="E219" i="27"/>
  <c r="F288" i="27"/>
  <c r="D316" i="27"/>
  <c r="F45" i="28"/>
  <c r="C10" i="29"/>
  <c r="C9" i="28"/>
  <c r="C10" i="27"/>
  <c r="F13" i="29"/>
  <c r="Q13" i="29" s="1"/>
  <c r="R13" i="29" s="1"/>
  <c r="F12" i="28"/>
  <c r="E13" i="27"/>
  <c r="E20" i="29"/>
  <c r="E19" i="28"/>
  <c r="D20" i="27"/>
  <c r="F25" i="29"/>
  <c r="Q25" i="29" s="1"/>
  <c r="R25" i="29" s="1"/>
  <c r="F24" i="28"/>
  <c r="E25" i="27"/>
  <c r="U12" i="23"/>
  <c r="C1" i="30"/>
  <c r="B1" i="29"/>
  <c r="M107" i="26"/>
  <c r="K104" i="26"/>
  <c r="M99" i="26"/>
  <c r="K96" i="26"/>
  <c r="M91" i="26"/>
  <c r="K88" i="26"/>
  <c r="M83" i="26"/>
  <c r="K80" i="26"/>
  <c r="M75" i="26"/>
  <c r="K72" i="26"/>
  <c r="M67" i="26"/>
  <c r="K64" i="26"/>
  <c r="M59" i="26"/>
  <c r="K56" i="26"/>
  <c r="M51" i="26"/>
  <c r="K48" i="26"/>
  <c r="M43" i="26"/>
  <c r="K40" i="26"/>
  <c r="K32" i="26"/>
  <c r="K24" i="26"/>
  <c r="K16" i="26"/>
  <c r="M11" i="26"/>
  <c r="L8" i="26"/>
  <c r="L4" i="26"/>
  <c r="B1" i="27"/>
  <c r="K107" i="26"/>
  <c r="M102" i="26"/>
  <c r="K99" i="26"/>
  <c r="M94" i="26"/>
  <c r="K91" i="26"/>
  <c r="M86" i="26"/>
  <c r="K83" i="26"/>
  <c r="M78" i="26"/>
  <c r="K75" i="26"/>
  <c r="M70" i="26"/>
  <c r="K67" i="26"/>
  <c r="M62" i="26"/>
  <c r="K59" i="26"/>
  <c r="M54" i="26"/>
  <c r="K51" i="26"/>
  <c r="M46" i="26"/>
  <c r="K43" i="26"/>
  <c r="K35" i="26"/>
  <c r="K27" i="26"/>
  <c r="K19" i="26"/>
  <c r="K11" i="26"/>
  <c r="K8" i="26"/>
  <c r="K4" i="26"/>
  <c r="N103" i="26"/>
  <c r="N95" i="26"/>
  <c r="N87" i="26"/>
  <c r="N79" i="26"/>
  <c r="N71" i="26"/>
  <c r="N63" i="26"/>
  <c r="N55" i="26"/>
  <c r="N47" i="26"/>
  <c r="K108" i="26"/>
  <c r="M103" i="26"/>
  <c r="K100" i="26"/>
  <c r="M95" i="26"/>
  <c r="K92" i="26"/>
  <c r="M87" i="26"/>
  <c r="K84" i="26"/>
  <c r="M79" i="26"/>
  <c r="K76" i="26"/>
  <c r="N74" i="26"/>
  <c r="M71" i="26"/>
  <c r="K68" i="26"/>
  <c r="N66" i="26"/>
  <c r="M63" i="26"/>
  <c r="K60" i="26"/>
  <c r="N58" i="26"/>
  <c r="M55" i="26"/>
  <c r="K52" i="26"/>
  <c r="N50" i="26"/>
  <c r="M47" i="26"/>
  <c r="K44" i="26"/>
  <c r="N42" i="26"/>
  <c r="K36" i="26"/>
  <c r="K28" i="26"/>
  <c r="K20" i="26"/>
  <c r="K12" i="26"/>
  <c r="L6" i="26"/>
  <c r="L2" i="26"/>
  <c r="N104" i="26"/>
  <c r="N96" i="26"/>
  <c r="N88" i="26"/>
  <c r="N80" i="26"/>
  <c r="N72" i="26"/>
  <c r="N64" i="26"/>
  <c r="N56" i="26"/>
  <c r="N48" i="26"/>
  <c r="N40" i="26"/>
  <c r="C9" i="29"/>
  <c r="C8" i="28"/>
  <c r="C9" i="27"/>
  <c r="E11" i="29"/>
  <c r="E10" i="28"/>
  <c r="D11" i="27"/>
  <c r="F12" i="29"/>
  <c r="Q12" i="29" s="1"/>
  <c r="R12" i="29" s="1"/>
  <c r="E12" i="27"/>
  <c r="F11" i="28"/>
  <c r="G13" i="29"/>
  <c r="G12" i="28"/>
  <c r="F13" i="27"/>
  <c r="C17" i="29"/>
  <c r="C16" i="28"/>
  <c r="C17" i="27"/>
  <c r="E19" i="29"/>
  <c r="E18" i="28"/>
  <c r="D19" i="27"/>
  <c r="F20" i="29"/>
  <c r="Q20" i="29" s="1"/>
  <c r="R20" i="29" s="1"/>
  <c r="F19" i="28"/>
  <c r="E20" i="27"/>
  <c r="E23" i="29"/>
  <c r="E22" i="28"/>
  <c r="D23" i="27"/>
  <c r="F24" i="29"/>
  <c r="Q24" i="29" s="1"/>
  <c r="R24" i="29" s="1"/>
  <c r="F23" i="28"/>
  <c r="E24" i="27"/>
  <c r="G25" i="29"/>
  <c r="G24" i="28"/>
  <c r="F25" i="27"/>
  <c r="C29" i="29"/>
  <c r="C29" i="27"/>
  <c r="C28" i="28"/>
  <c r="E31" i="29"/>
  <c r="E30" i="28"/>
  <c r="D31" i="27"/>
  <c r="F32" i="29"/>
  <c r="Q32" i="29" s="1"/>
  <c r="R32" i="29" s="1"/>
  <c r="F31" i="28"/>
  <c r="E32" i="27"/>
  <c r="G33" i="29"/>
  <c r="G32" i="28"/>
  <c r="F33" i="27"/>
  <c r="C37" i="29"/>
  <c r="C37" i="27"/>
  <c r="C36" i="28"/>
  <c r="E39" i="31"/>
  <c r="E39" i="30"/>
  <c r="B39" i="29"/>
  <c r="B38" i="28"/>
  <c r="D39" i="28" s="1"/>
  <c r="D40" i="28" s="1"/>
  <c r="D41" i="28" s="1"/>
  <c r="D42" i="28" s="1"/>
  <c r="D43" i="28" s="1"/>
  <c r="D44" i="28" s="1"/>
  <c r="D45" i="28" s="1"/>
  <c r="D46" i="28" s="1"/>
  <c r="D47" i="28" s="1"/>
  <c r="D48" i="28" s="1"/>
  <c r="D49" i="28" s="1"/>
  <c r="D50" i="28" s="1"/>
  <c r="D51" i="28" s="1"/>
  <c r="D52" i="28" s="1"/>
  <c r="D53" i="28" s="1"/>
  <c r="C40" i="28"/>
  <c r="C41" i="29"/>
  <c r="C41" i="27"/>
  <c r="E43" i="29"/>
  <c r="E42" i="28"/>
  <c r="D43" i="27"/>
  <c r="F44" i="29"/>
  <c r="E44" i="27"/>
  <c r="F43" i="28"/>
  <c r="G45" i="29"/>
  <c r="G44" i="28"/>
  <c r="F45" i="27"/>
  <c r="C49" i="29"/>
  <c r="C48" i="28"/>
  <c r="C49" i="27"/>
  <c r="E51" i="29"/>
  <c r="E50" i="28"/>
  <c r="D51" i="27"/>
  <c r="F52" i="29"/>
  <c r="Q52" i="29" s="1"/>
  <c r="R52" i="29" s="1"/>
  <c r="E52" i="27"/>
  <c r="F51" i="28"/>
  <c r="G53" i="29"/>
  <c r="G52" i="28"/>
  <c r="F53" i="27"/>
  <c r="G57" i="29"/>
  <c r="G56" i="28"/>
  <c r="F57" i="27"/>
  <c r="C61" i="29"/>
  <c r="C60" i="28"/>
  <c r="C61" i="27"/>
  <c r="E63" i="29"/>
  <c r="E62" i="28"/>
  <c r="D63" i="27"/>
  <c r="G64" i="29"/>
  <c r="G63" i="28"/>
  <c r="F64" i="27"/>
  <c r="E69" i="29"/>
  <c r="E68" i="28"/>
  <c r="D69" i="27"/>
  <c r="F70" i="29"/>
  <c r="Q70" i="29" s="1"/>
  <c r="R70" i="29" s="1"/>
  <c r="F69" i="28"/>
  <c r="E70" i="27"/>
  <c r="G70" i="28"/>
  <c r="F71" i="27"/>
  <c r="C79" i="29"/>
  <c r="C75" i="28"/>
  <c r="C76" i="27"/>
  <c r="E81" i="29"/>
  <c r="E77" i="28"/>
  <c r="D78" i="27"/>
  <c r="E85" i="29"/>
  <c r="E81" i="28"/>
  <c r="D82" i="27"/>
  <c r="C114" i="29"/>
  <c r="C107" i="28"/>
  <c r="C108" i="27"/>
  <c r="E186" i="29"/>
  <c r="E179" i="28"/>
  <c r="D180" i="27"/>
  <c r="F195" i="29"/>
  <c r="Q195" i="29" s="1"/>
  <c r="R195" i="29" s="1"/>
  <c r="F188" i="28"/>
  <c r="E189" i="27"/>
  <c r="F255" i="29"/>
  <c r="Q255" i="29" s="1"/>
  <c r="R255" i="29" s="1"/>
  <c r="F248" i="28"/>
  <c r="E249" i="27"/>
  <c r="C260" i="29"/>
  <c r="C253" i="28"/>
  <c r="C254" i="27"/>
  <c r="G264" i="29"/>
  <c r="G257" i="28"/>
  <c r="F258" i="27"/>
  <c r="G324" i="29"/>
  <c r="G317" i="28"/>
  <c r="F318" i="27"/>
  <c r="F335" i="29"/>
  <c r="Q335" i="29" s="1"/>
  <c r="R335" i="29" s="1"/>
  <c r="F328" i="28"/>
  <c r="E329" i="27"/>
  <c r="K2" i="26"/>
  <c r="K26" i="26"/>
  <c r="K39" i="26"/>
  <c r="N53" i="26"/>
  <c r="K58" i="26"/>
  <c r="K71" i="26"/>
  <c r="N85" i="26"/>
  <c r="N90" i="26"/>
  <c r="K103" i="26"/>
  <c r="B39" i="27"/>
  <c r="F250" i="27"/>
  <c r="K277" i="27"/>
  <c r="H277" i="27"/>
  <c r="G277" i="27"/>
  <c r="J277" i="27"/>
  <c r="I277" i="27"/>
  <c r="I44" i="28"/>
  <c r="F53" i="28"/>
  <c r="I260" i="28"/>
  <c r="J260" i="28" s="1"/>
  <c r="E16" i="29"/>
  <c r="E15" i="28"/>
  <c r="C2" i="31"/>
  <c r="C2" i="30"/>
  <c r="B2" i="29"/>
  <c r="B2" i="28"/>
  <c r="B2" i="27"/>
  <c r="C8" i="29"/>
  <c r="C7" i="28"/>
  <c r="C8" i="27"/>
  <c r="E10" i="29"/>
  <c r="E9" i="28"/>
  <c r="D10" i="27"/>
  <c r="F11" i="29"/>
  <c r="Q11" i="29" s="1"/>
  <c r="R11" i="29" s="1"/>
  <c r="F10" i="28"/>
  <c r="G12" i="29"/>
  <c r="G11" i="28"/>
  <c r="F12" i="27"/>
  <c r="C16" i="29"/>
  <c r="C15" i="28"/>
  <c r="C16" i="27"/>
  <c r="E18" i="29"/>
  <c r="E17" i="28"/>
  <c r="D18" i="27"/>
  <c r="F19" i="29"/>
  <c r="Q19" i="29" s="1"/>
  <c r="R19" i="29" s="1"/>
  <c r="F18" i="28"/>
  <c r="G20" i="29"/>
  <c r="G19" i="28"/>
  <c r="F20" i="27"/>
  <c r="F23" i="29"/>
  <c r="Q23" i="29" s="1"/>
  <c r="R23" i="29" s="1"/>
  <c r="F22" i="28"/>
  <c r="G24" i="29"/>
  <c r="G23" i="28"/>
  <c r="F24" i="27"/>
  <c r="C28" i="29"/>
  <c r="C27" i="28"/>
  <c r="C28" i="27"/>
  <c r="E30" i="29"/>
  <c r="E29" i="28"/>
  <c r="D30" i="27"/>
  <c r="F31" i="29"/>
  <c r="Q31" i="29" s="1"/>
  <c r="R31" i="29" s="1"/>
  <c r="F30" i="28"/>
  <c r="G32" i="29"/>
  <c r="G31" i="28"/>
  <c r="F32" i="27"/>
  <c r="C36" i="29"/>
  <c r="C35" i="28"/>
  <c r="C36" i="27"/>
  <c r="C40" i="29"/>
  <c r="C39" i="28"/>
  <c r="C40" i="27"/>
  <c r="E42" i="29"/>
  <c r="E41" i="28"/>
  <c r="D42" i="27"/>
  <c r="F43" i="29"/>
  <c r="F42" i="28"/>
  <c r="G44" i="29"/>
  <c r="G43" i="28"/>
  <c r="F44" i="27"/>
  <c r="C48" i="29"/>
  <c r="C47" i="28"/>
  <c r="C48" i="27"/>
  <c r="E50" i="29"/>
  <c r="E49" i="28"/>
  <c r="D50" i="27"/>
  <c r="F51" i="29"/>
  <c r="Q51" i="29" s="1"/>
  <c r="R51" i="29" s="1"/>
  <c r="F50" i="28"/>
  <c r="G52" i="29"/>
  <c r="G51" i="28"/>
  <c r="F52" i="27"/>
  <c r="C60" i="29"/>
  <c r="C59" i="28"/>
  <c r="C60" i="27"/>
  <c r="E62" i="29"/>
  <c r="E61" i="28"/>
  <c r="D62" i="27"/>
  <c r="F63" i="29"/>
  <c r="F62" i="28"/>
  <c r="C67" i="29"/>
  <c r="C66" i="28"/>
  <c r="C67" i="27"/>
  <c r="E80" i="29"/>
  <c r="E76" i="28"/>
  <c r="D77" i="27"/>
  <c r="F81" i="29"/>
  <c r="Q81" i="29" s="1"/>
  <c r="R81" i="29" s="1"/>
  <c r="F77" i="28"/>
  <c r="E78" i="27"/>
  <c r="C83" i="29"/>
  <c r="C79" i="28"/>
  <c r="C80" i="27"/>
  <c r="F85" i="29"/>
  <c r="Q85" i="29" s="1"/>
  <c r="R85" i="29" s="1"/>
  <c r="F81" i="28"/>
  <c r="E82" i="27"/>
  <c r="C87" i="29"/>
  <c r="C83" i="28"/>
  <c r="C84" i="27"/>
  <c r="F94" i="29"/>
  <c r="F90" i="28"/>
  <c r="E91" i="27"/>
  <c r="C99" i="29"/>
  <c r="C95" i="28"/>
  <c r="C96" i="27"/>
  <c r="G103" i="29"/>
  <c r="G99" i="28"/>
  <c r="F100" i="27"/>
  <c r="G118" i="29"/>
  <c r="G111" i="28"/>
  <c r="F112" i="27"/>
  <c r="E144" i="29"/>
  <c r="E137" i="28"/>
  <c r="D138" i="27"/>
  <c r="G150" i="29"/>
  <c r="G143" i="28"/>
  <c r="F144" i="27"/>
  <c r="E167" i="29"/>
  <c r="E160" i="28"/>
  <c r="D161" i="27"/>
  <c r="F176" i="29"/>
  <c r="Q176" i="29" s="1"/>
  <c r="R176" i="29" s="1"/>
  <c r="F169" i="28"/>
  <c r="E170" i="27"/>
  <c r="J192" i="27"/>
  <c r="I192" i="27"/>
  <c r="H192" i="27"/>
  <c r="G192" i="27"/>
  <c r="K192" i="27"/>
  <c r="F206" i="29"/>
  <c r="Q206" i="29" s="1"/>
  <c r="R206" i="29" s="1"/>
  <c r="F199" i="28"/>
  <c r="E200" i="27"/>
  <c r="C211" i="29"/>
  <c r="C204" i="28"/>
  <c r="C205" i="27"/>
  <c r="E224" i="29"/>
  <c r="E217" i="28"/>
  <c r="D218" i="27"/>
  <c r="F236" i="29"/>
  <c r="Q236" i="29" s="1"/>
  <c r="R236" i="29" s="1"/>
  <c r="F229" i="28"/>
  <c r="E230" i="27"/>
  <c r="C241" i="29"/>
  <c r="C234" i="28"/>
  <c r="C235" i="27"/>
  <c r="G245" i="29"/>
  <c r="G238" i="28"/>
  <c r="F239" i="27"/>
  <c r="C271" i="29"/>
  <c r="C264" i="28"/>
  <c r="C265" i="27"/>
  <c r="G275" i="29"/>
  <c r="G268" i="28"/>
  <c r="F269" i="27"/>
  <c r="F293" i="29"/>
  <c r="Q293" i="29" s="1"/>
  <c r="R293" i="29" s="1"/>
  <c r="F286" i="28"/>
  <c r="E287" i="27"/>
  <c r="C298" i="29"/>
  <c r="C291" i="28"/>
  <c r="C292" i="27"/>
  <c r="G305" i="29"/>
  <c r="G298" i="28"/>
  <c r="F299" i="27"/>
  <c r="E349" i="29"/>
  <c r="D343" i="27"/>
  <c r="E342" i="28"/>
  <c r="M7" i="26"/>
  <c r="K17" i="26"/>
  <c r="J17" i="26"/>
  <c r="M40" i="26"/>
  <c r="N49" i="26"/>
  <c r="M49" i="26"/>
  <c r="K49" i="26"/>
  <c r="J49" i="26"/>
  <c r="N54" i="26"/>
  <c r="M58" i="26"/>
  <c r="N68" i="26"/>
  <c r="M72" i="26"/>
  <c r="N81" i="26"/>
  <c r="M81" i="26"/>
  <c r="K81" i="26"/>
  <c r="J81" i="26"/>
  <c r="N86" i="26"/>
  <c r="M90" i="26"/>
  <c r="N100" i="26"/>
  <c r="M104" i="26"/>
  <c r="C33" i="27"/>
  <c r="C45" i="27"/>
  <c r="C57" i="27"/>
  <c r="E75" i="27"/>
  <c r="F190" i="27"/>
  <c r="C303" i="27"/>
  <c r="D324" i="27"/>
  <c r="I8" i="28"/>
  <c r="I52" i="28"/>
  <c r="I77" i="28"/>
  <c r="I85" i="28"/>
  <c r="I305" i="28"/>
  <c r="F9" i="29"/>
  <c r="F8" i="28"/>
  <c r="E9" i="27"/>
  <c r="E5" i="31"/>
  <c r="E5" i="30"/>
  <c r="B5" i="29"/>
  <c r="D6" i="29" s="1"/>
  <c r="D7" i="29" s="1"/>
  <c r="D8" i="29" s="1"/>
  <c r="D9" i="29" s="1"/>
  <c r="D10" i="29" s="1"/>
  <c r="D11" i="29" s="1"/>
  <c r="D12" i="29" s="1"/>
  <c r="D13" i="29" s="1"/>
  <c r="D14" i="29" s="1"/>
  <c r="D15" i="29" s="1"/>
  <c r="D16" i="29" s="1"/>
  <c r="D17" i="29" s="1"/>
  <c r="D18" i="29" s="1"/>
  <c r="D19" i="29" s="1"/>
  <c r="D20" i="29" s="1"/>
  <c r="B4" i="28"/>
  <c r="B5" i="27"/>
  <c r="C7" i="29"/>
  <c r="C6" i="28"/>
  <c r="C7" i="27"/>
  <c r="E9" i="29"/>
  <c r="E8" i="28"/>
  <c r="D9" i="27"/>
  <c r="F10" i="29"/>
  <c r="Q10" i="29" s="1"/>
  <c r="R10" i="29" s="1"/>
  <c r="E10" i="27"/>
  <c r="G11" i="29"/>
  <c r="G10" i="28"/>
  <c r="F11" i="27"/>
  <c r="C15" i="29"/>
  <c r="C14" i="28"/>
  <c r="C15" i="27"/>
  <c r="E17" i="29"/>
  <c r="E16" i="28"/>
  <c r="D17" i="27"/>
  <c r="F18" i="29"/>
  <c r="Q18" i="29" s="1"/>
  <c r="R18" i="29" s="1"/>
  <c r="F17" i="28"/>
  <c r="E18" i="27"/>
  <c r="G19" i="29"/>
  <c r="G18" i="28"/>
  <c r="F19" i="27"/>
  <c r="G23" i="29"/>
  <c r="G22" i="28"/>
  <c r="F23" i="27"/>
  <c r="C27" i="29"/>
  <c r="C26" i="28"/>
  <c r="C27" i="27"/>
  <c r="E29" i="29"/>
  <c r="E28" i="28"/>
  <c r="D29" i="27"/>
  <c r="F30" i="29"/>
  <c r="Q30" i="29" s="1"/>
  <c r="R30" i="29" s="1"/>
  <c r="F29" i="28"/>
  <c r="E30" i="27"/>
  <c r="G31" i="29"/>
  <c r="G30" i="28"/>
  <c r="F31" i="27"/>
  <c r="C35" i="29"/>
  <c r="C34" i="28"/>
  <c r="C35" i="27"/>
  <c r="E37" i="29"/>
  <c r="E36" i="28"/>
  <c r="D37" i="27"/>
  <c r="E41" i="29"/>
  <c r="E40" i="28"/>
  <c r="D41" i="27"/>
  <c r="F42" i="29"/>
  <c r="F41" i="28"/>
  <c r="E42" i="27"/>
  <c r="G43" i="29"/>
  <c r="G42" i="28"/>
  <c r="F43" i="27"/>
  <c r="C47" i="29"/>
  <c r="C46" i="28"/>
  <c r="C47" i="27"/>
  <c r="E49" i="29"/>
  <c r="E48" i="28"/>
  <c r="D49" i="27"/>
  <c r="F50" i="29"/>
  <c r="Q50" i="29" s="1"/>
  <c r="R50" i="29" s="1"/>
  <c r="F49" i="28"/>
  <c r="E50" i="27"/>
  <c r="G51" i="29"/>
  <c r="G50" i="28"/>
  <c r="F51" i="27"/>
  <c r="C59" i="29"/>
  <c r="C58" i="28"/>
  <c r="C59" i="27"/>
  <c r="E61" i="29"/>
  <c r="E60" i="28"/>
  <c r="D61" i="27"/>
  <c r="F62" i="29"/>
  <c r="F61" i="28"/>
  <c r="E62" i="27"/>
  <c r="G63" i="29"/>
  <c r="G62" i="28"/>
  <c r="F63" i="27"/>
  <c r="E67" i="29"/>
  <c r="E66" i="28"/>
  <c r="D67" i="27"/>
  <c r="F68" i="29"/>
  <c r="Q68" i="29" s="1"/>
  <c r="R68" i="29" s="1"/>
  <c r="F67" i="28"/>
  <c r="E68" i="27"/>
  <c r="G69" i="29"/>
  <c r="G68" i="28"/>
  <c r="F69" i="27"/>
  <c r="E84" i="29"/>
  <c r="E80" i="28"/>
  <c r="D81" i="27"/>
  <c r="C184" i="29"/>
  <c r="C177" i="28"/>
  <c r="C178" i="27"/>
  <c r="E194" i="29"/>
  <c r="E187" i="28"/>
  <c r="D188" i="27"/>
  <c r="G218" i="29"/>
  <c r="G211" i="28"/>
  <c r="F212" i="27"/>
  <c r="E254" i="29"/>
  <c r="E247" i="28"/>
  <c r="D248" i="27"/>
  <c r="F263" i="29"/>
  <c r="Q263" i="29" s="1"/>
  <c r="R263" i="29" s="1"/>
  <c r="F256" i="28"/>
  <c r="E257" i="27"/>
  <c r="F323" i="29"/>
  <c r="Q323" i="29" s="1"/>
  <c r="R323" i="29" s="1"/>
  <c r="F316" i="28"/>
  <c r="E317" i="27"/>
  <c r="C328" i="29"/>
  <c r="C321" i="28"/>
  <c r="C322" i="27"/>
  <c r="G332" i="29"/>
  <c r="G325" i="28"/>
  <c r="F326" i="27"/>
  <c r="K18" i="26"/>
  <c r="K31" i="26"/>
  <c r="N45" i="26"/>
  <c r="K50" i="26"/>
  <c r="K63" i="26"/>
  <c r="N77" i="26"/>
  <c r="N82" i="26"/>
  <c r="K95" i="26"/>
  <c r="E11" i="27"/>
  <c r="D16" i="27"/>
  <c r="E23" i="27"/>
  <c r="D28" i="27"/>
  <c r="D40" i="27"/>
  <c r="E51" i="27"/>
  <c r="E63" i="27"/>
  <c r="K175" i="27"/>
  <c r="J175" i="27"/>
  <c r="I175" i="27"/>
  <c r="H175" i="27"/>
  <c r="G175" i="27"/>
  <c r="I7" i="28"/>
  <c r="I11" i="28"/>
  <c r="I114" i="28"/>
  <c r="I146" i="28"/>
  <c r="I154" i="28"/>
  <c r="F61" i="29"/>
  <c r="Q61" i="29" s="1"/>
  <c r="R61" i="29" s="1"/>
  <c r="F60" i="28"/>
  <c r="G62" i="29"/>
  <c r="G61" i="28"/>
  <c r="C66" i="29"/>
  <c r="C65" i="28"/>
  <c r="E68" i="29"/>
  <c r="E67" i="28"/>
  <c r="F69" i="29"/>
  <c r="Q69" i="29" s="1"/>
  <c r="R69" i="29" s="1"/>
  <c r="F68" i="28"/>
  <c r="G70" i="29"/>
  <c r="G69" i="28"/>
  <c r="G77" i="29"/>
  <c r="G73" i="28"/>
  <c r="C81" i="29"/>
  <c r="C77" i="28"/>
  <c r="E83" i="29"/>
  <c r="E79" i="28"/>
  <c r="F84" i="29"/>
  <c r="Q84" i="29" s="1"/>
  <c r="R84" i="29" s="1"/>
  <c r="F80" i="28"/>
  <c r="G85" i="29"/>
  <c r="G81" i="28"/>
  <c r="C89" i="29"/>
  <c r="C85" i="28"/>
  <c r="E91" i="29"/>
  <c r="E87" i="28"/>
  <c r="D94" i="25"/>
  <c r="D95" i="25" s="1"/>
  <c r="D96" i="25" s="1"/>
  <c r="D97" i="25" s="1"/>
  <c r="D98" i="25" s="1"/>
  <c r="D99" i="25" s="1"/>
  <c r="D100" i="25" s="1"/>
  <c r="D101" i="25" s="1"/>
  <c r="D102" i="25" s="1"/>
  <c r="D103" i="25" s="1"/>
  <c r="D104" i="25" s="1"/>
  <c r="D105" i="25" s="1"/>
  <c r="D106" i="25" s="1"/>
  <c r="E95" i="29"/>
  <c r="E91" i="28"/>
  <c r="F96" i="29"/>
  <c r="F92" i="28"/>
  <c r="G97" i="29"/>
  <c r="G93" i="28"/>
  <c r="C101" i="29"/>
  <c r="C97" i="28"/>
  <c r="E103" i="29"/>
  <c r="E99" i="28"/>
  <c r="F104" i="29"/>
  <c r="Q104" i="29" s="1"/>
  <c r="R104" i="29" s="1"/>
  <c r="F100" i="28"/>
  <c r="G105" i="29"/>
  <c r="G101" i="28"/>
  <c r="C116" i="29"/>
  <c r="C109" i="28"/>
  <c r="E118" i="29"/>
  <c r="E111" i="28"/>
  <c r="G120" i="29"/>
  <c r="G113" i="28"/>
  <c r="C124" i="29"/>
  <c r="C117" i="28"/>
  <c r="E126" i="29"/>
  <c r="E119" i="28"/>
  <c r="G128" i="29"/>
  <c r="G121" i="28"/>
  <c r="F131" i="29"/>
  <c r="F124" i="28"/>
  <c r="G132" i="29"/>
  <c r="G125" i="28"/>
  <c r="C136" i="29"/>
  <c r="C129" i="28"/>
  <c r="E138" i="29"/>
  <c r="E131" i="28"/>
  <c r="F139" i="29"/>
  <c r="Q139" i="29" s="1"/>
  <c r="R139" i="29" s="1"/>
  <c r="F132" i="28"/>
  <c r="G140" i="29"/>
  <c r="G133" i="28"/>
  <c r="C144" i="29"/>
  <c r="C137" i="28"/>
  <c r="C148" i="29"/>
  <c r="C141" i="28"/>
  <c r="E150" i="29"/>
  <c r="E143" i="28"/>
  <c r="F151" i="29"/>
  <c r="Q151" i="29" s="1"/>
  <c r="R151" i="29" s="1"/>
  <c r="F144" i="28"/>
  <c r="G152" i="29"/>
  <c r="G145" i="28"/>
  <c r="C156" i="29"/>
  <c r="C149" i="28"/>
  <c r="E158" i="29"/>
  <c r="E151" i="28"/>
  <c r="F159" i="29"/>
  <c r="Q159" i="29" s="1"/>
  <c r="R159" i="29" s="1"/>
  <c r="F152" i="28"/>
  <c r="G160" i="29"/>
  <c r="G153" i="28"/>
  <c r="C167" i="29"/>
  <c r="C160" i="28"/>
  <c r="F170" i="29"/>
  <c r="Q170" i="29" s="1"/>
  <c r="R170" i="29" s="1"/>
  <c r="F163" i="28"/>
  <c r="G171" i="29"/>
  <c r="G164" i="28"/>
  <c r="C175" i="29"/>
  <c r="C168" i="28"/>
  <c r="E177" i="29"/>
  <c r="E170" i="28"/>
  <c r="F178" i="29"/>
  <c r="Q178" i="29" s="1"/>
  <c r="R178" i="29" s="1"/>
  <c r="F171" i="28"/>
  <c r="G179" i="29"/>
  <c r="G172" i="28"/>
  <c r="F182" i="29"/>
  <c r="Q182" i="29" s="1"/>
  <c r="R182" i="29" s="1"/>
  <c r="F175" i="28"/>
  <c r="C186" i="29"/>
  <c r="C179" i="28"/>
  <c r="E188" i="29"/>
  <c r="E181" i="28"/>
  <c r="F189" i="29"/>
  <c r="Q189" i="29" s="1"/>
  <c r="R189" i="29" s="1"/>
  <c r="F182" i="28"/>
  <c r="G190" i="29"/>
  <c r="G183" i="28"/>
  <c r="C194" i="29"/>
  <c r="C187" i="28"/>
  <c r="E196" i="29"/>
  <c r="E189" i="28"/>
  <c r="D199" i="25"/>
  <c r="D200" i="25" s="1"/>
  <c r="D201" i="25" s="1"/>
  <c r="D202" i="25" s="1"/>
  <c r="D203" i="25" s="1"/>
  <c r="D204" i="25" s="1"/>
  <c r="D205" i="25" s="1"/>
  <c r="D206" i="25" s="1"/>
  <c r="D207" i="25" s="1"/>
  <c r="D208" i="25" s="1"/>
  <c r="D209" i="25" s="1"/>
  <c r="D210" i="25" s="1"/>
  <c r="D211" i="25" s="1"/>
  <c r="D212" i="25" s="1"/>
  <c r="D213" i="25" s="1"/>
  <c r="F200" i="29"/>
  <c r="Q200" i="29" s="1"/>
  <c r="R200" i="29" s="1"/>
  <c r="F193" i="28"/>
  <c r="G201" i="29"/>
  <c r="G194" i="28"/>
  <c r="C205" i="29"/>
  <c r="C198" i="28"/>
  <c r="E207" i="29"/>
  <c r="E200" i="28"/>
  <c r="F208" i="29"/>
  <c r="Q208" i="29" s="1"/>
  <c r="R208" i="29" s="1"/>
  <c r="F201" i="28"/>
  <c r="G209" i="29"/>
  <c r="G202" i="28"/>
  <c r="C213" i="29"/>
  <c r="C206" i="28"/>
  <c r="E209" i="31"/>
  <c r="E215" i="30"/>
  <c r="B215" i="29"/>
  <c r="B208" i="28"/>
  <c r="E218" i="29"/>
  <c r="E211" i="28"/>
  <c r="F219" i="29"/>
  <c r="Q219" i="29" s="1"/>
  <c r="R219" i="29" s="1"/>
  <c r="F212" i="28"/>
  <c r="G220" i="29"/>
  <c r="G213" i="28"/>
  <c r="C224" i="29"/>
  <c r="C217" i="28"/>
  <c r="E226" i="29"/>
  <c r="E219" i="28"/>
  <c r="F227" i="29"/>
  <c r="Q227" i="29" s="1"/>
  <c r="R227" i="29" s="1"/>
  <c r="F220" i="28"/>
  <c r="G228" i="29"/>
  <c r="G221" i="28"/>
  <c r="C235" i="29"/>
  <c r="C228" i="28"/>
  <c r="E237" i="29"/>
  <c r="E230" i="28"/>
  <c r="F238" i="29"/>
  <c r="Q238" i="29" s="1"/>
  <c r="R238" i="29" s="1"/>
  <c r="F231" i="28"/>
  <c r="G239" i="29"/>
  <c r="G232" i="28"/>
  <c r="C243" i="29"/>
  <c r="C236" i="28"/>
  <c r="E245" i="29"/>
  <c r="E238" i="28"/>
  <c r="F246" i="29"/>
  <c r="Q246" i="29" s="1"/>
  <c r="R246" i="29" s="1"/>
  <c r="F239" i="28"/>
  <c r="G247" i="29"/>
  <c r="G240" i="28"/>
  <c r="F250" i="29"/>
  <c r="Q250" i="29" s="1"/>
  <c r="R250" i="29" s="1"/>
  <c r="F243" i="28"/>
  <c r="C254" i="29"/>
  <c r="C247" i="28"/>
  <c r="E256" i="29"/>
  <c r="E249" i="28"/>
  <c r="F257" i="29"/>
  <c r="Q257" i="29" s="1"/>
  <c r="R257" i="29" s="1"/>
  <c r="F250" i="28"/>
  <c r="E251" i="27"/>
  <c r="G258" i="29"/>
  <c r="G251" i="28"/>
  <c r="C262" i="29"/>
  <c r="C255" i="28"/>
  <c r="C256" i="27"/>
  <c r="E264" i="29"/>
  <c r="E257" i="28"/>
  <c r="D267" i="25"/>
  <c r="D268" i="25" s="1"/>
  <c r="D269" i="25" s="1"/>
  <c r="D270" i="25" s="1"/>
  <c r="D271" i="25" s="1"/>
  <c r="D272" i="25" s="1"/>
  <c r="D273" i="25" s="1"/>
  <c r="D274" i="25" s="1"/>
  <c r="D275" i="25" s="1"/>
  <c r="D276" i="25" s="1"/>
  <c r="D277" i="25" s="1"/>
  <c r="D278" i="25" s="1"/>
  <c r="D279" i="25" s="1"/>
  <c r="D280" i="25" s="1"/>
  <c r="D281" i="25" s="1"/>
  <c r="F268" i="29"/>
  <c r="Q268" i="29" s="1"/>
  <c r="R268" i="29" s="1"/>
  <c r="E262" i="27"/>
  <c r="G269" i="29"/>
  <c r="G262" i="28"/>
  <c r="C273" i="29"/>
  <c r="C266" i="28"/>
  <c r="E275" i="29"/>
  <c r="E268" i="28"/>
  <c r="F276" i="29"/>
  <c r="Q276" i="29" s="1"/>
  <c r="R276" i="29" s="1"/>
  <c r="E270" i="27"/>
  <c r="G277" i="29"/>
  <c r="G270" i="28"/>
  <c r="C281" i="29"/>
  <c r="C274" i="28"/>
  <c r="E277" i="31"/>
  <c r="E283" i="30"/>
  <c r="B283" i="29"/>
  <c r="B276" i="28"/>
  <c r="E286" i="29"/>
  <c r="E279" i="28"/>
  <c r="D280" i="27"/>
  <c r="F287" i="29"/>
  <c r="Q287" i="29" s="1"/>
  <c r="R287" i="29" s="1"/>
  <c r="F280" i="28"/>
  <c r="G288" i="29"/>
  <c r="G281" i="28"/>
  <c r="C292" i="29"/>
  <c r="C285" i="28"/>
  <c r="E294" i="29"/>
  <c r="E287" i="28"/>
  <c r="D288" i="27"/>
  <c r="F295" i="29"/>
  <c r="Q295" i="29" s="1"/>
  <c r="R295" i="29" s="1"/>
  <c r="F288" i="28"/>
  <c r="G296" i="29"/>
  <c r="G289" i="28"/>
  <c r="C303" i="29"/>
  <c r="C296" i="28"/>
  <c r="C297" i="27"/>
  <c r="E305" i="29"/>
  <c r="E298" i="28"/>
  <c r="D299" i="27"/>
  <c r="F306" i="29"/>
  <c r="Q306" i="29" s="1"/>
  <c r="R306" i="29" s="1"/>
  <c r="F299" i="28"/>
  <c r="G307" i="29"/>
  <c r="G300" i="28"/>
  <c r="F301" i="27"/>
  <c r="C311" i="29"/>
  <c r="C304" i="28"/>
  <c r="C305" i="27"/>
  <c r="E313" i="29"/>
  <c r="E306" i="28"/>
  <c r="D307" i="27"/>
  <c r="F314" i="29"/>
  <c r="Q314" i="29" s="1"/>
  <c r="R314" i="29" s="1"/>
  <c r="F307" i="28"/>
  <c r="G315" i="29"/>
  <c r="G308" i="28"/>
  <c r="F309" i="27"/>
  <c r="F318" i="29"/>
  <c r="Q318" i="29" s="1"/>
  <c r="R318" i="29" s="1"/>
  <c r="F311" i="28"/>
  <c r="C322" i="29"/>
  <c r="C315" i="28"/>
  <c r="C316" i="27"/>
  <c r="E324" i="29"/>
  <c r="E317" i="28"/>
  <c r="F325" i="29"/>
  <c r="Q325" i="29" s="1"/>
  <c r="R325" i="29" s="1"/>
  <c r="F318" i="28"/>
  <c r="G326" i="29"/>
  <c r="G319" i="28"/>
  <c r="C330" i="29"/>
  <c r="C323" i="28"/>
  <c r="C324" i="27"/>
  <c r="D335" i="25"/>
  <c r="D336" i="25" s="1"/>
  <c r="D337" i="25" s="1"/>
  <c r="D338" i="25" s="1"/>
  <c r="D339" i="25" s="1"/>
  <c r="D340" i="25" s="1"/>
  <c r="D341" i="25" s="1"/>
  <c r="D342" i="25" s="1"/>
  <c r="D343" i="25" s="1"/>
  <c r="D344" i="25" s="1"/>
  <c r="D345" i="25" s="1"/>
  <c r="D346" i="25" s="1"/>
  <c r="D347" i="25" s="1"/>
  <c r="D348" i="25" s="1"/>
  <c r="D349" i="25" s="1"/>
  <c r="F336" i="29"/>
  <c r="Q336" i="29" s="1"/>
  <c r="R336" i="29" s="1"/>
  <c r="F329" i="28"/>
  <c r="E330" i="27"/>
  <c r="G337" i="29"/>
  <c r="G330" i="28"/>
  <c r="F331" i="27"/>
  <c r="C341" i="29"/>
  <c r="C334" i="28"/>
  <c r="E343" i="29"/>
  <c r="E336" i="28"/>
  <c r="F344" i="29"/>
  <c r="Q344" i="29" s="1"/>
  <c r="R344" i="29" s="1"/>
  <c r="F337" i="28"/>
  <c r="E338" i="27"/>
  <c r="G345" i="29"/>
  <c r="G338" i="28"/>
  <c r="F339" i="27"/>
  <c r="C349" i="29"/>
  <c r="C342" i="28"/>
  <c r="I257" i="28"/>
  <c r="I256" i="28"/>
  <c r="I255" i="28"/>
  <c r="I254" i="28"/>
  <c r="I253" i="28"/>
  <c r="I252" i="28"/>
  <c r="I251" i="28"/>
  <c r="I250" i="28"/>
  <c r="I249" i="28"/>
  <c r="I248" i="28"/>
  <c r="I247" i="28"/>
  <c r="I246" i="28"/>
  <c r="I245" i="28"/>
  <c r="I244" i="28"/>
  <c r="J244" i="28" s="1"/>
  <c r="I243" i="28"/>
  <c r="J243" i="28" s="1"/>
  <c r="I302" i="28"/>
  <c r="I300" i="28"/>
  <c r="I298" i="28"/>
  <c r="I296" i="28"/>
  <c r="I294" i="28"/>
  <c r="J294" i="28" s="1"/>
  <c r="I304" i="28"/>
  <c r="I306" i="28"/>
  <c r="I291" i="28"/>
  <c r="I290" i="28"/>
  <c r="I289" i="28"/>
  <c r="I288" i="28"/>
  <c r="I287" i="28"/>
  <c r="I286" i="28"/>
  <c r="I285" i="28"/>
  <c r="I284" i="28"/>
  <c r="I283" i="28"/>
  <c r="I282" i="28"/>
  <c r="I281" i="28"/>
  <c r="I280" i="28"/>
  <c r="I279" i="28"/>
  <c r="I278" i="28"/>
  <c r="J278" i="28" s="1"/>
  <c r="I277" i="28"/>
  <c r="J277" i="28" s="1"/>
  <c r="I223" i="28"/>
  <c r="I222" i="28"/>
  <c r="I221" i="28"/>
  <c r="I220" i="28"/>
  <c r="I219" i="28"/>
  <c r="I218" i="28"/>
  <c r="I217" i="28"/>
  <c r="I216" i="28"/>
  <c r="I215" i="28"/>
  <c r="I214" i="28"/>
  <c r="I213" i="28"/>
  <c r="I212" i="28"/>
  <c r="I211" i="28"/>
  <c r="I210" i="28"/>
  <c r="J210" i="28" s="1"/>
  <c r="I209" i="28"/>
  <c r="J209" i="28" s="1"/>
  <c r="I303" i="28"/>
  <c r="I299" i="28"/>
  <c r="I295" i="28"/>
  <c r="J295" i="28" s="1"/>
  <c r="I183" i="28"/>
  <c r="I175" i="28"/>
  <c r="J175" i="28" s="1"/>
  <c r="I104" i="28"/>
  <c r="I103" i="28"/>
  <c r="I102" i="28"/>
  <c r="I101" i="28"/>
  <c r="I100" i="28"/>
  <c r="I99" i="28"/>
  <c r="I98" i="28"/>
  <c r="I97" i="28"/>
  <c r="I96" i="28"/>
  <c r="I95" i="28"/>
  <c r="I94" i="28"/>
  <c r="I93" i="28"/>
  <c r="I92" i="28"/>
  <c r="I91" i="28"/>
  <c r="I90" i="28"/>
  <c r="I188" i="28"/>
  <c r="I180" i="28"/>
  <c r="I185" i="28"/>
  <c r="I177" i="28"/>
  <c r="J177" i="28" s="1"/>
  <c r="I182" i="28"/>
  <c r="I301" i="28"/>
  <c r="I297" i="28"/>
  <c r="I187" i="28"/>
  <c r="I179" i="28"/>
  <c r="I138" i="28"/>
  <c r="I137" i="28"/>
  <c r="I136" i="28"/>
  <c r="I135" i="28"/>
  <c r="I134" i="28"/>
  <c r="I133" i="28"/>
  <c r="I132" i="28"/>
  <c r="I131" i="28"/>
  <c r="I130" i="28"/>
  <c r="I129" i="28"/>
  <c r="I128" i="28"/>
  <c r="I127" i="28"/>
  <c r="I126" i="28"/>
  <c r="I125" i="28"/>
  <c r="I124" i="28"/>
  <c r="I70" i="28"/>
  <c r="I69" i="28"/>
  <c r="I68" i="28"/>
  <c r="I67" i="28"/>
  <c r="I66" i="28"/>
  <c r="I65" i="28"/>
  <c r="I64" i="28"/>
  <c r="I63" i="28"/>
  <c r="I62" i="28"/>
  <c r="I61" i="28"/>
  <c r="I60" i="28"/>
  <c r="I59" i="28"/>
  <c r="I58" i="28"/>
  <c r="I57" i="28"/>
  <c r="I56" i="28"/>
  <c r="I189" i="28"/>
  <c r="I181" i="28"/>
  <c r="I186" i="28"/>
  <c r="I178" i="28"/>
  <c r="I36" i="28"/>
  <c r="I35" i="28"/>
  <c r="I34" i="28"/>
  <c r="I33" i="28"/>
  <c r="I32" i="28"/>
  <c r="I31" i="28"/>
  <c r="I30" i="28"/>
  <c r="I29" i="28"/>
  <c r="I28" i="28"/>
  <c r="I27" i="28"/>
  <c r="I26" i="28"/>
  <c r="I25" i="28"/>
  <c r="I24" i="28"/>
  <c r="I23" i="28"/>
  <c r="I22" i="28"/>
  <c r="K3" i="26"/>
  <c r="K7" i="26"/>
  <c r="M8" i="26"/>
  <c r="J10" i="26"/>
  <c r="K13" i="26"/>
  <c r="J18" i="26"/>
  <c r="K21" i="26"/>
  <c r="J26" i="26"/>
  <c r="K29" i="26"/>
  <c r="J34" i="26"/>
  <c r="K37" i="26"/>
  <c r="J42" i="26"/>
  <c r="N43" i="26"/>
  <c r="K45" i="26"/>
  <c r="J50" i="26"/>
  <c r="N51" i="26"/>
  <c r="K53" i="26"/>
  <c r="J58" i="26"/>
  <c r="N59" i="26"/>
  <c r="K61" i="26"/>
  <c r="J66" i="26"/>
  <c r="N67" i="26"/>
  <c r="K69" i="26"/>
  <c r="J74" i="26"/>
  <c r="N75" i="26"/>
  <c r="K77" i="26"/>
  <c r="J82" i="26"/>
  <c r="N83" i="26"/>
  <c r="K85" i="26"/>
  <c r="J90" i="26"/>
  <c r="N91" i="26"/>
  <c r="K93" i="26"/>
  <c r="J98" i="26"/>
  <c r="N99" i="26"/>
  <c r="K101" i="26"/>
  <c r="J106" i="26"/>
  <c r="N107" i="26"/>
  <c r="E61" i="27"/>
  <c r="E69" i="27"/>
  <c r="E81" i="27"/>
  <c r="E93" i="27"/>
  <c r="E101" i="27"/>
  <c r="E113" i="27"/>
  <c r="E121" i="27"/>
  <c r="E125" i="27"/>
  <c r="E133" i="27"/>
  <c r="B141" i="27"/>
  <c r="E145" i="27"/>
  <c r="E153" i="27"/>
  <c r="F160" i="27"/>
  <c r="D182" i="27"/>
  <c r="D190" i="27"/>
  <c r="E197" i="27"/>
  <c r="C199" i="27"/>
  <c r="E205" i="27"/>
  <c r="C207" i="27"/>
  <c r="C237" i="27"/>
  <c r="E240" i="27"/>
  <c r="D250" i="27"/>
  <c r="D318" i="27"/>
  <c r="D326" i="27"/>
  <c r="C343" i="27"/>
  <c r="I46" i="28"/>
  <c r="I74" i="28"/>
  <c r="I78" i="28"/>
  <c r="I82" i="28"/>
  <c r="I86" i="28"/>
  <c r="I107" i="28"/>
  <c r="I111" i="28"/>
  <c r="I115" i="28"/>
  <c r="I119" i="28"/>
  <c r="I143" i="28"/>
  <c r="I147" i="28"/>
  <c r="I151" i="28"/>
  <c r="I155" i="28"/>
  <c r="E158" i="28"/>
  <c r="G163" i="28"/>
  <c r="C167" i="28"/>
  <c r="I192" i="28"/>
  <c r="J192" i="28" s="1"/>
  <c r="G84" i="29"/>
  <c r="G80" i="28"/>
  <c r="C88" i="29"/>
  <c r="C84" i="28"/>
  <c r="E90" i="29"/>
  <c r="E86" i="28"/>
  <c r="F91" i="29"/>
  <c r="Q91" i="29" s="1"/>
  <c r="R91" i="29" s="1"/>
  <c r="F87" i="28"/>
  <c r="E94" i="29"/>
  <c r="E90" i="28"/>
  <c r="F95" i="29"/>
  <c r="F91" i="28"/>
  <c r="G96" i="29"/>
  <c r="G92" i="28"/>
  <c r="C100" i="29"/>
  <c r="C96" i="28"/>
  <c r="E102" i="29"/>
  <c r="E98" i="28"/>
  <c r="F103" i="29"/>
  <c r="Q103" i="29" s="1"/>
  <c r="R103" i="29" s="1"/>
  <c r="F99" i="28"/>
  <c r="G104" i="29"/>
  <c r="G100" i="28"/>
  <c r="C104" i="28"/>
  <c r="E107" i="31"/>
  <c r="E113" i="30"/>
  <c r="B113" i="29"/>
  <c r="B106" i="28"/>
  <c r="C115" i="29"/>
  <c r="C108" i="28"/>
  <c r="E117" i="29"/>
  <c r="E110" i="28"/>
  <c r="G119" i="29"/>
  <c r="G112" i="28"/>
  <c r="C123" i="29"/>
  <c r="C116" i="28"/>
  <c r="E125" i="29"/>
  <c r="E118" i="28"/>
  <c r="G127" i="29"/>
  <c r="G120" i="28"/>
  <c r="G131" i="29"/>
  <c r="G124" i="28"/>
  <c r="C135" i="29"/>
  <c r="C128" i="28"/>
  <c r="E137" i="29"/>
  <c r="E130" i="28"/>
  <c r="F138" i="29"/>
  <c r="Q138" i="29" s="1"/>
  <c r="R138" i="29" s="1"/>
  <c r="F131" i="28"/>
  <c r="G139" i="29"/>
  <c r="G132" i="28"/>
  <c r="C143" i="29"/>
  <c r="C136" i="28"/>
  <c r="E145" i="29"/>
  <c r="E138" i="28"/>
  <c r="E149" i="29"/>
  <c r="E142" i="28"/>
  <c r="F150" i="29"/>
  <c r="Q150" i="29" s="1"/>
  <c r="R150" i="29" s="1"/>
  <c r="F143" i="28"/>
  <c r="G151" i="29"/>
  <c r="G144" i="28"/>
  <c r="C155" i="29"/>
  <c r="C148" i="28"/>
  <c r="E157" i="29"/>
  <c r="E150" i="28"/>
  <c r="F158" i="29"/>
  <c r="Q158" i="29" s="1"/>
  <c r="R158" i="29" s="1"/>
  <c r="F151" i="28"/>
  <c r="G159" i="29"/>
  <c r="G152" i="28"/>
  <c r="C166" i="29"/>
  <c r="C159" i="28"/>
  <c r="E168" i="29"/>
  <c r="E161" i="28"/>
  <c r="F169" i="29"/>
  <c r="Q169" i="29" s="1"/>
  <c r="R169" i="29" s="1"/>
  <c r="F162" i="28"/>
  <c r="E176" i="29"/>
  <c r="E169" i="28"/>
  <c r="F177" i="29"/>
  <c r="Q177" i="29" s="1"/>
  <c r="R177" i="29" s="1"/>
  <c r="F170" i="28"/>
  <c r="G178" i="29"/>
  <c r="G171" i="28"/>
  <c r="G182" i="29"/>
  <c r="G175" i="28"/>
  <c r="C185" i="29"/>
  <c r="C178" i="28"/>
  <c r="E187" i="29"/>
  <c r="E180" i="28"/>
  <c r="F188" i="29"/>
  <c r="Q188" i="29" s="1"/>
  <c r="R188" i="29" s="1"/>
  <c r="F181" i="28"/>
  <c r="G189" i="29"/>
  <c r="G182" i="28"/>
  <c r="C193" i="29"/>
  <c r="C186" i="28"/>
  <c r="E195" i="29"/>
  <c r="E188" i="28"/>
  <c r="F196" i="29"/>
  <c r="Q196" i="29" s="1"/>
  <c r="R196" i="29" s="1"/>
  <c r="F189" i="28"/>
  <c r="E199" i="29"/>
  <c r="E192" i="28"/>
  <c r="G200" i="29"/>
  <c r="G193" i="28"/>
  <c r="E206" i="29"/>
  <c r="E199" i="28"/>
  <c r="F207" i="29"/>
  <c r="Q207" i="29" s="1"/>
  <c r="R207" i="29" s="1"/>
  <c r="F200" i="28"/>
  <c r="G208" i="29"/>
  <c r="G201" i="28"/>
  <c r="C216" i="29"/>
  <c r="C209" i="28"/>
  <c r="E217" i="29"/>
  <c r="E210" i="28"/>
  <c r="F218" i="29"/>
  <c r="Q218" i="29" s="1"/>
  <c r="R218" i="29" s="1"/>
  <c r="F211" i="28"/>
  <c r="G219" i="29"/>
  <c r="G212" i="28"/>
  <c r="C223" i="29"/>
  <c r="C216" i="28"/>
  <c r="E225" i="29"/>
  <c r="E218" i="28"/>
  <c r="F226" i="29"/>
  <c r="Q226" i="29" s="1"/>
  <c r="R226" i="29" s="1"/>
  <c r="F219" i="28"/>
  <c r="G227" i="29"/>
  <c r="G220" i="28"/>
  <c r="C234" i="29"/>
  <c r="C227" i="28"/>
  <c r="E236" i="29"/>
  <c r="E229" i="28"/>
  <c r="F237" i="29"/>
  <c r="Q237" i="29" s="1"/>
  <c r="R237" i="29" s="1"/>
  <c r="F230" i="28"/>
  <c r="E231" i="27"/>
  <c r="G238" i="29"/>
  <c r="G231" i="28"/>
  <c r="C242" i="29"/>
  <c r="C235" i="28"/>
  <c r="E244" i="29"/>
  <c r="E237" i="28"/>
  <c r="F245" i="29"/>
  <c r="Q245" i="29" s="1"/>
  <c r="R245" i="29" s="1"/>
  <c r="F238" i="28"/>
  <c r="E239" i="27"/>
  <c r="G246" i="29"/>
  <c r="G239" i="28"/>
  <c r="G250" i="29"/>
  <c r="G243" i="28"/>
  <c r="C253" i="29"/>
  <c r="C246" i="28"/>
  <c r="E255" i="29"/>
  <c r="E248" i="28"/>
  <c r="F256" i="29"/>
  <c r="Q256" i="29" s="1"/>
  <c r="R256" i="29" s="1"/>
  <c r="F249" i="28"/>
  <c r="G257" i="29"/>
  <c r="G250" i="28"/>
  <c r="C261" i="29"/>
  <c r="C254" i="28"/>
  <c r="E263" i="29"/>
  <c r="E256" i="28"/>
  <c r="F264" i="29"/>
  <c r="Q264" i="29" s="1"/>
  <c r="R264" i="29" s="1"/>
  <c r="F257" i="28"/>
  <c r="E258" i="27"/>
  <c r="E267" i="29"/>
  <c r="E260" i="28"/>
  <c r="G268" i="29"/>
  <c r="G261" i="28"/>
  <c r="C272" i="29"/>
  <c r="C265" i="28"/>
  <c r="E274" i="29"/>
  <c r="E267" i="28"/>
  <c r="D268" i="27"/>
  <c r="F275" i="29"/>
  <c r="Q275" i="29" s="1"/>
  <c r="R275" i="29" s="1"/>
  <c r="F268" i="28"/>
  <c r="G276" i="29"/>
  <c r="G269" i="28"/>
  <c r="C280" i="29"/>
  <c r="C273" i="28"/>
  <c r="C284" i="29"/>
  <c r="C277" i="28"/>
  <c r="E285" i="29"/>
  <c r="E278" i="28"/>
  <c r="D279" i="27"/>
  <c r="F286" i="29"/>
  <c r="Q286" i="29" s="1"/>
  <c r="R286" i="29" s="1"/>
  <c r="F279" i="28"/>
  <c r="G287" i="29"/>
  <c r="G280" i="28"/>
  <c r="F281" i="27"/>
  <c r="C291" i="29"/>
  <c r="C284" i="28"/>
  <c r="C285" i="27"/>
  <c r="E293" i="29"/>
  <c r="E286" i="28"/>
  <c r="D287" i="27"/>
  <c r="F294" i="29"/>
  <c r="Q294" i="29" s="1"/>
  <c r="R294" i="29" s="1"/>
  <c r="F287" i="28"/>
  <c r="G295" i="29"/>
  <c r="G288" i="28"/>
  <c r="F289" i="27"/>
  <c r="C302" i="29"/>
  <c r="C295" i="28"/>
  <c r="C296" i="27"/>
  <c r="E304" i="29"/>
  <c r="E297" i="28"/>
  <c r="F305" i="29"/>
  <c r="Q305" i="29" s="1"/>
  <c r="R305" i="29" s="1"/>
  <c r="F298" i="28"/>
  <c r="G306" i="29"/>
  <c r="G299" i="28"/>
  <c r="C310" i="29"/>
  <c r="C303" i="28"/>
  <c r="C304" i="27"/>
  <c r="E312" i="29"/>
  <c r="E305" i="28"/>
  <c r="F313" i="29"/>
  <c r="Q313" i="29" s="1"/>
  <c r="R313" i="29" s="1"/>
  <c r="F306" i="28"/>
  <c r="G314" i="29"/>
  <c r="G307" i="28"/>
  <c r="G318" i="29"/>
  <c r="G311" i="28"/>
  <c r="C321" i="29"/>
  <c r="C314" i="28"/>
  <c r="E323" i="29"/>
  <c r="E316" i="28"/>
  <c r="F324" i="29"/>
  <c r="Q324" i="29" s="1"/>
  <c r="R324" i="29" s="1"/>
  <c r="F317" i="28"/>
  <c r="E318" i="27"/>
  <c r="G325" i="29"/>
  <c r="G318" i="28"/>
  <c r="F319" i="27"/>
  <c r="C329" i="29"/>
  <c r="C322" i="28"/>
  <c r="E331" i="29"/>
  <c r="E324" i="28"/>
  <c r="F332" i="29"/>
  <c r="Q332" i="29" s="1"/>
  <c r="R332" i="29" s="1"/>
  <c r="F325" i="28"/>
  <c r="E326" i="27"/>
  <c r="E335" i="29"/>
  <c r="E328" i="28"/>
  <c r="G336" i="29"/>
  <c r="G329" i="28"/>
  <c r="F330" i="27"/>
  <c r="C340" i="29"/>
  <c r="C333" i="28"/>
  <c r="E342" i="29"/>
  <c r="E335" i="28"/>
  <c r="D336" i="27"/>
  <c r="F343" i="29"/>
  <c r="Q343" i="29" s="1"/>
  <c r="R343" i="29" s="1"/>
  <c r="F336" i="28"/>
  <c r="G344" i="29"/>
  <c r="G337" i="28"/>
  <c r="F338" i="27"/>
  <c r="C348" i="29"/>
  <c r="C341" i="28"/>
  <c r="L3" i="26"/>
  <c r="L7" i="26"/>
  <c r="M13" i="26"/>
  <c r="M29" i="26"/>
  <c r="M37" i="26"/>
  <c r="M45" i="26"/>
  <c r="M53" i="26"/>
  <c r="M61" i="26"/>
  <c r="M69" i="26"/>
  <c r="M77" i="26"/>
  <c r="K82" i="26"/>
  <c r="M85" i="26"/>
  <c r="K90" i="26"/>
  <c r="M93" i="26"/>
  <c r="K98" i="26"/>
  <c r="M101" i="26"/>
  <c r="K106" i="26"/>
  <c r="F81" i="27"/>
  <c r="F93" i="27"/>
  <c r="F101" i="27"/>
  <c r="E110" i="27"/>
  <c r="F113" i="27"/>
  <c r="E118" i="27"/>
  <c r="F121" i="27"/>
  <c r="F125" i="27"/>
  <c r="F133" i="27"/>
  <c r="F145" i="27"/>
  <c r="F153" i="27"/>
  <c r="D159" i="27"/>
  <c r="F165" i="27"/>
  <c r="F173" i="27"/>
  <c r="E182" i="27"/>
  <c r="E190" i="27"/>
  <c r="E194" i="27"/>
  <c r="E202" i="27"/>
  <c r="D211" i="27"/>
  <c r="D219" i="27"/>
  <c r="F233" i="27"/>
  <c r="F240" i="27"/>
  <c r="C247" i="27"/>
  <c r="E250" i="27"/>
  <c r="E288" i="27"/>
  <c r="D298" i="27"/>
  <c r="C334" i="27"/>
  <c r="D337" i="27"/>
  <c r="I45" i="28"/>
  <c r="I53" i="28"/>
  <c r="F107" i="28"/>
  <c r="F111" i="28"/>
  <c r="F115" i="28"/>
  <c r="F119" i="28"/>
  <c r="C170" i="28"/>
  <c r="I176" i="28"/>
  <c r="J176" i="28" s="1"/>
  <c r="G195" i="28"/>
  <c r="C205" i="28"/>
  <c r="F261" i="28"/>
  <c r="I308" i="28"/>
  <c r="E88" i="29"/>
  <c r="E84" i="28"/>
  <c r="F89" i="29"/>
  <c r="Q89" i="29" s="1"/>
  <c r="R89" i="29" s="1"/>
  <c r="F85" i="28"/>
  <c r="G90" i="29"/>
  <c r="G86" i="28"/>
  <c r="G94" i="29"/>
  <c r="G90" i="28"/>
  <c r="C98" i="29"/>
  <c r="C94" i="28"/>
  <c r="E100" i="29"/>
  <c r="E96" i="28"/>
  <c r="F101" i="29"/>
  <c r="Q101" i="29" s="1"/>
  <c r="R101" i="29" s="1"/>
  <c r="F97" i="28"/>
  <c r="G102" i="29"/>
  <c r="G98" i="28"/>
  <c r="C106" i="29"/>
  <c r="C102" i="28"/>
  <c r="E104" i="28"/>
  <c r="E115" i="29"/>
  <c r="E108" i="28"/>
  <c r="G117" i="29"/>
  <c r="G110" i="28"/>
  <c r="C121" i="29"/>
  <c r="C114" i="28"/>
  <c r="E123" i="29"/>
  <c r="E116" i="28"/>
  <c r="G125" i="29"/>
  <c r="G118" i="28"/>
  <c r="C133" i="29"/>
  <c r="C126" i="28"/>
  <c r="E135" i="29"/>
  <c r="E128" i="28"/>
  <c r="F136" i="29"/>
  <c r="Q136" i="29" s="1"/>
  <c r="R136" i="29" s="1"/>
  <c r="F129" i="28"/>
  <c r="G137" i="29"/>
  <c r="G130" i="28"/>
  <c r="C141" i="29"/>
  <c r="C134" i="28"/>
  <c r="E143" i="29"/>
  <c r="E136" i="28"/>
  <c r="F144" i="29"/>
  <c r="Q144" i="29" s="1"/>
  <c r="R144" i="29" s="1"/>
  <c r="F137" i="28"/>
  <c r="G145" i="29"/>
  <c r="G138" i="28"/>
  <c r="F148" i="29"/>
  <c r="Q148" i="29" s="1"/>
  <c r="R148" i="29" s="1"/>
  <c r="F141" i="28"/>
  <c r="G149" i="29"/>
  <c r="G142" i="28"/>
  <c r="C153" i="29"/>
  <c r="C146" i="28"/>
  <c r="E155" i="29"/>
  <c r="E148" i="28"/>
  <c r="F156" i="29"/>
  <c r="Q156" i="29" s="1"/>
  <c r="R156" i="29" s="1"/>
  <c r="F149" i="28"/>
  <c r="G157" i="29"/>
  <c r="G150" i="28"/>
  <c r="C161" i="29"/>
  <c r="C154" i="28"/>
  <c r="C165" i="29"/>
  <c r="C158" i="28"/>
  <c r="E166" i="29"/>
  <c r="E159" i="28"/>
  <c r="F167" i="29"/>
  <c r="Q167" i="29" s="1"/>
  <c r="R167" i="29" s="1"/>
  <c r="F160" i="28"/>
  <c r="G168" i="29"/>
  <c r="G161" i="28"/>
  <c r="C172" i="29"/>
  <c r="C165" i="28"/>
  <c r="E174" i="29"/>
  <c r="E167" i="28"/>
  <c r="F175" i="29"/>
  <c r="Q175" i="29" s="1"/>
  <c r="R175" i="29" s="1"/>
  <c r="F168" i="28"/>
  <c r="C183" i="29"/>
  <c r="C176" i="28"/>
  <c r="E185" i="29"/>
  <c r="E178" i="28"/>
  <c r="F186" i="29"/>
  <c r="Q186" i="29" s="1"/>
  <c r="R186" i="29" s="1"/>
  <c r="F179" i="28"/>
  <c r="G187" i="29"/>
  <c r="G180" i="28"/>
  <c r="C191" i="29"/>
  <c r="C184" i="28"/>
  <c r="E193" i="29"/>
  <c r="E186" i="28"/>
  <c r="F194" i="29"/>
  <c r="Q194" i="29" s="1"/>
  <c r="R194" i="29" s="1"/>
  <c r="F187" i="28"/>
  <c r="G195" i="29"/>
  <c r="G188" i="28"/>
  <c r="G199" i="29"/>
  <c r="G192" i="28"/>
  <c r="C202" i="29"/>
  <c r="C195" i="28"/>
  <c r="E204" i="29"/>
  <c r="E197" i="28"/>
  <c r="F205" i="29"/>
  <c r="Q205" i="29" s="1"/>
  <c r="R205" i="29" s="1"/>
  <c r="F198" i="28"/>
  <c r="G206" i="29"/>
  <c r="G199" i="28"/>
  <c r="C210" i="29"/>
  <c r="C203" i="28"/>
  <c r="E212" i="29"/>
  <c r="E205" i="28"/>
  <c r="F213" i="29"/>
  <c r="Q213" i="29" s="1"/>
  <c r="R213" i="29" s="1"/>
  <c r="F206" i="28"/>
  <c r="E216" i="29"/>
  <c r="E209" i="28"/>
  <c r="G217" i="29"/>
  <c r="G210" i="28"/>
  <c r="C221" i="29"/>
  <c r="C214" i="28"/>
  <c r="E223" i="29"/>
  <c r="E216" i="28"/>
  <c r="F224" i="29"/>
  <c r="Q224" i="29" s="1"/>
  <c r="R224" i="29" s="1"/>
  <c r="F217" i="28"/>
  <c r="G225" i="29"/>
  <c r="G218" i="28"/>
  <c r="C229" i="29"/>
  <c r="C222" i="28"/>
  <c r="C233" i="29"/>
  <c r="C226" i="28"/>
  <c r="E234" i="29"/>
  <c r="E227" i="28"/>
  <c r="D228" i="27"/>
  <c r="F235" i="29"/>
  <c r="Q235" i="29" s="1"/>
  <c r="R235" i="29" s="1"/>
  <c r="F228" i="28"/>
  <c r="G236" i="29"/>
  <c r="G229" i="28"/>
  <c r="C240" i="29"/>
  <c r="C233" i="28"/>
  <c r="E242" i="29"/>
  <c r="E235" i="28"/>
  <c r="D236" i="27"/>
  <c r="F243" i="29"/>
  <c r="Q243" i="29" s="1"/>
  <c r="R243" i="29" s="1"/>
  <c r="F236" i="28"/>
  <c r="G244" i="29"/>
  <c r="G237" i="28"/>
  <c r="C251" i="29"/>
  <c r="C244" i="28"/>
  <c r="C245" i="27"/>
  <c r="E253" i="29"/>
  <c r="E246" i="28"/>
  <c r="F254" i="29"/>
  <c r="Q254" i="29" s="1"/>
  <c r="R254" i="29" s="1"/>
  <c r="F247" i="28"/>
  <c r="G255" i="29"/>
  <c r="G248" i="28"/>
  <c r="C259" i="29"/>
  <c r="C252" i="28"/>
  <c r="C253" i="27"/>
  <c r="E261" i="29"/>
  <c r="E254" i="28"/>
  <c r="D255" i="27"/>
  <c r="F262" i="29"/>
  <c r="Q262" i="29" s="1"/>
  <c r="R262" i="29" s="1"/>
  <c r="F255" i="28"/>
  <c r="G263" i="29"/>
  <c r="G256" i="28"/>
  <c r="F257" i="27"/>
  <c r="G267" i="29"/>
  <c r="G260" i="28"/>
  <c r="F261" i="27"/>
  <c r="C270" i="29"/>
  <c r="C263" i="28"/>
  <c r="C264" i="27"/>
  <c r="E272" i="29"/>
  <c r="E265" i="28"/>
  <c r="F273" i="29"/>
  <c r="Q273" i="29" s="1"/>
  <c r="R273" i="29" s="1"/>
  <c r="F266" i="28"/>
  <c r="G274" i="29"/>
  <c r="G267" i="28"/>
  <c r="C278" i="29"/>
  <c r="C271" i="28"/>
  <c r="C272" i="27"/>
  <c r="E280" i="29"/>
  <c r="E273" i="28"/>
  <c r="F281" i="29"/>
  <c r="Q281" i="29" s="1"/>
  <c r="R281" i="29" s="1"/>
  <c r="F274" i="28"/>
  <c r="E284" i="29"/>
  <c r="E277" i="28"/>
  <c r="G285" i="29"/>
  <c r="G278" i="28"/>
  <c r="C289" i="29"/>
  <c r="C282" i="28"/>
  <c r="E291" i="29"/>
  <c r="E284" i="28"/>
  <c r="F292" i="29"/>
  <c r="Q292" i="29" s="1"/>
  <c r="R292" i="29" s="1"/>
  <c r="F285" i="28"/>
  <c r="E286" i="27"/>
  <c r="G293" i="29"/>
  <c r="G286" i="28"/>
  <c r="C297" i="29"/>
  <c r="C290" i="28"/>
  <c r="C301" i="29"/>
  <c r="C294" i="28"/>
  <c r="E302" i="29"/>
  <c r="E295" i="28"/>
  <c r="F303" i="29"/>
  <c r="Q303" i="29" s="1"/>
  <c r="R303" i="29" s="1"/>
  <c r="F296" i="28"/>
  <c r="G304" i="29"/>
  <c r="G297" i="28"/>
  <c r="F298" i="27"/>
  <c r="C308" i="29"/>
  <c r="C301" i="28"/>
  <c r="E310" i="29"/>
  <c r="E303" i="28"/>
  <c r="F311" i="29"/>
  <c r="Q311" i="29" s="1"/>
  <c r="R311" i="29" s="1"/>
  <c r="F304" i="28"/>
  <c r="G312" i="29"/>
  <c r="G305" i="28"/>
  <c r="F306" i="27"/>
  <c r="C319" i="29"/>
  <c r="C312" i="28"/>
  <c r="E321" i="29"/>
  <c r="E314" i="28"/>
  <c r="D315" i="27"/>
  <c r="F322" i="29"/>
  <c r="Q322" i="29" s="1"/>
  <c r="R322" i="29" s="1"/>
  <c r="F315" i="28"/>
  <c r="E316" i="27"/>
  <c r="G323" i="29"/>
  <c r="G316" i="28"/>
  <c r="F317" i="27"/>
  <c r="C327" i="29"/>
  <c r="C320" i="28"/>
  <c r="E329" i="29"/>
  <c r="E322" i="28"/>
  <c r="D323" i="27"/>
  <c r="F330" i="29"/>
  <c r="Q330" i="29" s="1"/>
  <c r="R330" i="29" s="1"/>
  <c r="F323" i="28"/>
  <c r="E324" i="27"/>
  <c r="G331" i="29"/>
  <c r="G324" i="28"/>
  <c r="F325" i="27"/>
  <c r="G335" i="29"/>
  <c r="G328" i="28"/>
  <c r="F329" i="27"/>
  <c r="C338" i="29"/>
  <c r="C331" i="28"/>
  <c r="C332" i="27"/>
  <c r="E340" i="29"/>
  <c r="E333" i="28"/>
  <c r="F341" i="29"/>
  <c r="Q341" i="29" s="1"/>
  <c r="R341" i="29" s="1"/>
  <c r="F334" i="28"/>
  <c r="E335" i="27"/>
  <c r="G342" i="29"/>
  <c r="G335" i="28"/>
  <c r="C346" i="29"/>
  <c r="C339" i="28"/>
  <c r="C340" i="27"/>
  <c r="E348" i="29"/>
  <c r="E341" i="28"/>
  <c r="F349" i="29"/>
  <c r="Q349" i="29" s="1"/>
  <c r="R349" i="29" s="1"/>
  <c r="F342" i="28"/>
  <c r="E343" i="27"/>
  <c r="D85" i="27"/>
  <c r="E88" i="27"/>
  <c r="E92" i="27"/>
  <c r="D97" i="27"/>
  <c r="E100" i="27"/>
  <c r="D105" i="27"/>
  <c r="D109" i="27"/>
  <c r="E112" i="27"/>
  <c r="D117" i="27"/>
  <c r="E120" i="27"/>
  <c r="D129" i="27"/>
  <c r="E132" i="27"/>
  <c r="D137" i="27"/>
  <c r="E144" i="27"/>
  <c r="D149" i="27"/>
  <c r="E152" i="27"/>
  <c r="E164" i="27"/>
  <c r="C166" i="27"/>
  <c r="E172" i="27"/>
  <c r="E176" i="27"/>
  <c r="D181" i="27"/>
  <c r="D189" i="27"/>
  <c r="D193" i="27"/>
  <c r="C198" i="27"/>
  <c r="D201" i="27"/>
  <c r="C206" i="27"/>
  <c r="C210" i="27"/>
  <c r="F211" i="27"/>
  <c r="C218" i="27"/>
  <c r="F219" i="27"/>
  <c r="C227" i="27"/>
  <c r="C234" i="27"/>
  <c r="D239" i="27"/>
  <c r="D249" i="27"/>
  <c r="F252" i="27"/>
  <c r="C255" i="27"/>
  <c r="D257" i="27"/>
  <c r="C267" i="27"/>
  <c r="D269" i="27"/>
  <c r="F271" i="27"/>
  <c r="F279" i="27"/>
  <c r="E308" i="27"/>
  <c r="E319" i="27"/>
  <c r="I9" i="28"/>
  <c r="I43" i="28"/>
  <c r="I51" i="28"/>
  <c r="F114" i="28"/>
  <c r="G169" i="28"/>
  <c r="E182" i="28"/>
  <c r="F204" i="28"/>
  <c r="I226" i="28"/>
  <c r="J226" i="28" s="1"/>
  <c r="F269" i="28"/>
  <c r="C318" i="28"/>
  <c r="E79" i="29"/>
  <c r="E75" i="28"/>
  <c r="F80" i="29"/>
  <c r="F76" i="28"/>
  <c r="G81" i="29"/>
  <c r="G77" i="28"/>
  <c r="C85" i="29"/>
  <c r="C81" i="28"/>
  <c r="E87" i="29"/>
  <c r="E83" i="28"/>
  <c r="F88" i="29"/>
  <c r="Q88" i="29" s="1"/>
  <c r="R88" i="29" s="1"/>
  <c r="F84" i="28"/>
  <c r="G89" i="29"/>
  <c r="G85" i="28"/>
  <c r="C97" i="29"/>
  <c r="C93" i="28"/>
  <c r="E99" i="29"/>
  <c r="E95" i="28"/>
  <c r="F100" i="29"/>
  <c r="Q100" i="29" s="1"/>
  <c r="R100" i="29" s="1"/>
  <c r="F96" i="28"/>
  <c r="G101" i="29"/>
  <c r="G97" i="28"/>
  <c r="C105" i="29"/>
  <c r="C101" i="28"/>
  <c r="E103" i="28"/>
  <c r="F104" i="28"/>
  <c r="E114" i="29"/>
  <c r="E107" i="28"/>
  <c r="G116" i="29"/>
  <c r="G109" i="28"/>
  <c r="C120" i="29"/>
  <c r="C113" i="28"/>
  <c r="E122" i="29"/>
  <c r="E115" i="28"/>
  <c r="G124" i="29"/>
  <c r="G117" i="28"/>
  <c r="C128" i="29"/>
  <c r="C121" i="28"/>
  <c r="E124" i="31"/>
  <c r="E130" i="30"/>
  <c r="B130" i="29"/>
  <c r="B123" i="28"/>
  <c r="C132" i="29"/>
  <c r="C125" i="28"/>
  <c r="E134" i="29"/>
  <c r="E127" i="28"/>
  <c r="F135" i="29"/>
  <c r="F128" i="28"/>
  <c r="G136" i="29"/>
  <c r="G129" i="28"/>
  <c r="C140" i="29"/>
  <c r="C133" i="28"/>
  <c r="E142" i="29"/>
  <c r="E135" i="28"/>
  <c r="F143" i="29"/>
  <c r="Q143" i="29" s="1"/>
  <c r="R143" i="29" s="1"/>
  <c r="F136" i="28"/>
  <c r="G144" i="29"/>
  <c r="G137" i="28"/>
  <c r="G148" i="29"/>
  <c r="G141" i="28"/>
  <c r="C152" i="29"/>
  <c r="C145" i="28"/>
  <c r="E154" i="29"/>
  <c r="E147" i="28"/>
  <c r="F155" i="29"/>
  <c r="Q155" i="29" s="1"/>
  <c r="R155" i="29" s="1"/>
  <c r="F148" i="28"/>
  <c r="G156" i="29"/>
  <c r="G149" i="28"/>
  <c r="C160" i="29"/>
  <c r="C153" i="28"/>
  <c r="E162" i="29"/>
  <c r="E155" i="28"/>
  <c r="F166" i="29"/>
  <c r="Q166" i="29" s="1"/>
  <c r="R166" i="29" s="1"/>
  <c r="F159" i="28"/>
  <c r="G167" i="29"/>
  <c r="G160" i="28"/>
  <c r="C171" i="29"/>
  <c r="C164" i="28"/>
  <c r="E173" i="29"/>
  <c r="E166" i="28"/>
  <c r="F174" i="29"/>
  <c r="Q174" i="29" s="1"/>
  <c r="R174" i="29" s="1"/>
  <c r="F167" i="28"/>
  <c r="G175" i="29"/>
  <c r="G168" i="28"/>
  <c r="C179" i="29"/>
  <c r="C172" i="28"/>
  <c r="E175" i="31"/>
  <c r="E181" i="30"/>
  <c r="B181" i="29"/>
  <c r="B174" i="28"/>
  <c r="E184" i="29"/>
  <c r="E177" i="28"/>
  <c r="F185" i="29"/>
  <c r="Q185" i="29" s="1"/>
  <c r="R185" i="29" s="1"/>
  <c r="F178" i="28"/>
  <c r="G186" i="29"/>
  <c r="G179" i="28"/>
  <c r="C190" i="29"/>
  <c r="C183" i="28"/>
  <c r="E192" i="29"/>
  <c r="E185" i="28"/>
  <c r="F193" i="29"/>
  <c r="Q193" i="29" s="1"/>
  <c r="R193" i="29" s="1"/>
  <c r="F186" i="28"/>
  <c r="G194" i="29"/>
  <c r="G187" i="28"/>
  <c r="C201" i="29"/>
  <c r="C194" i="28"/>
  <c r="E203" i="29"/>
  <c r="E196" i="28"/>
  <c r="F204" i="29"/>
  <c r="Q204" i="29" s="1"/>
  <c r="R204" i="29" s="1"/>
  <c r="F197" i="28"/>
  <c r="G205" i="29"/>
  <c r="G198" i="28"/>
  <c r="C209" i="29"/>
  <c r="C202" i="28"/>
  <c r="E211" i="29"/>
  <c r="E204" i="28"/>
  <c r="F212" i="29"/>
  <c r="Q212" i="29" s="1"/>
  <c r="R212" i="29" s="1"/>
  <c r="F205" i="28"/>
  <c r="G213" i="29"/>
  <c r="G206" i="28"/>
  <c r="F216" i="29"/>
  <c r="Q216" i="29" s="1"/>
  <c r="R216" i="29" s="1"/>
  <c r="F209" i="28"/>
  <c r="C220" i="29"/>
  <c r="C213" i="28"/>
  <c r="E222" i="29"/>
  <c r="E215" i="28"/>
  <c r="F223" i="29"/>
  <c r="Q223" i="29" s="1"/>
  <c r="R223" i="29" s="1"/>
  <c r="F216" i="28"/>
  <c r="G224" i="29"/>
  <c r="G217" i="28"/>
  <c r="C228" i="29"/>
  <c r="C221" i="28"/>
  <c r="E230" i="29"/>
  <c r="E223" i="28"/>
  <c r="F234" i="29"/>
  <c r="Q234" i="29" s="1"/>
  <c r="R234" i="29" s="1"/>
  <c r="F227" i="28"/>
  <c r="G235" i="29"/>
  <c r="G228" i="28"/>
  <c r="C239" i="29"/>
  <c r="C232" i="28"/>
  <c r="C233" i="27"/>
  <c r="E241" i="29"/>
  <c r="E234" i="28"/>
  <c r="F242" i="29"/>
  <c r="Q242" i="29" s="1"/>
  <c r="R242" i="29" s="1"/>
  <c r="F235" i="28"/>
  <c r="G243" i="29"/>
  <c r="G236" i="28"/>
  <c r="C247" i="29"/>
  <c r="C240" i="28"/>
  <c r="C241" i="27"/>
  <c r="E243" i="31"/>
  <c r="E249" i="30"/>
  <c r="B249" i="29"/>
  <c r="B242" i="28"/>
  <c r="E252" i="29"/>
  <c r="E245" i="28"/>
  <c r="F253" i="29"/>
  <c r="Q253" i="29" s="1"/>
  <c r="R253" i="29" s="1"/>
  <c r="F246" i="28"/>
  <c r="G254" i="29"/>
  <c r="G247" i="28"/>
  <c r="C258" i="29"/>
  <c r="C251" i="28"/>
  <c r="E260" i="29"/>
  <c r="E253" i="28"/>
  <c r="F261" i="29"/>
  <c r="Q261" i="29" s="1"/>
  <c r="R261" i="29" s="1"/>
  <c r="F254" i="28"/>
  <c r="G262" i="29"/>
  <c r="G255" i="28"/>
  <c r="C269" i="29"/>
  <c r="C262" i="28"/>
  <c r="E271" i="29"/>
  <c r="E264" i="28"/>
  <c r="F272" i="29"/>
  <c r="Q272" i="29" s="1"/>
  <c r="R272" i="29" s="1"/>
  <c r="E266" i="27"/>
  <c r="G273" i="29"/>
  <c r="G266" i="28"/>
  <c r="C277" i="29"/>
  <c r="C270" i="28"/>
  <c r="E279" i="29"/>
  <c r="E272" i="28"/>
  <c r="F280" i="29"/>
  <c r="Q280" i="29" s="1"/>
  <c r="R280" i="29" s="1"/>
  <c r="E274" i="27"/>
  <c r="G281" i="29"/>
  <c r="G274" i="28"/>
  <c r="F284" i="29"/>
  <c r="Q284" i="29" s="1"/>
  <c r="R284" i="29" s="1"/>
  <c r="F277" i="28"/>
  <c r="E278" i="27"/>
  <c r="C288" i="29"/>
  <c r="C281" i="28"/>
  <c r="E290" i="29"/>
  <c r="E283" i="28"/>
  <c r="F291" i="29"/>
  <c r="Q291" i="29" s="1"/>
  <c r="R291" i="29" s="1"/>
  <c r="F284" i="28"/>
  <c r="G292" i="29"/>
  <c r="G285" i="28"/>
  <c r="F286" i="27"/>
  <c r="C296" i="29"/>
  <c r="C289" i="28"/>
  <c r="E298" i="29"/>
  <c r="E291" i="28"/>
  <c r="F302" i="29"/>
  <c r="Q302" i="29" s="1"/>
  <c r="R302" i="29" s="1"/>
  <c r="F295" i="28"/>
  <c r="G303" i="29"/>
  <c r="G296" i="28"/>
  <c r="F297" i="27"/>
  <c r="C307" i="29"/>
  <c r="C300" i="28"/>
  <c r="E309" i="29"/>
  <c r="E302" i="28"/>
  <c r="D303" i="27"/>
  <c r="F310" i="29"/>
  <c r="Q310" i="29" s="1"/>
  <c r="R310" i="29" s="1"/>
  <c r="F303" i="28"/>
  <c r="G311" i="29"/>
  <c r="G304" i="28"/>
  <c r="F305" i="27"/>
  <c r="C315" i="29"/>
  <c r="C308" i="28"/>
  <c r="E311" i="31"/>
  <c r="E317" i="30"/>
  <c r="B317" i="29"/>
  <c r="B310" i="28"/>
  <c r="B311" i="27"/>
  <c r="E320" i="29"/>
  <c r="E313" i="28"/>
  <c r="F321" i="29"/>
  <c r="Q321" i="29" s="1"/>
  <c r="R321" i="29" s="1"/>
  <c r="F314" i="28"/>
  <c r="E315" i="27"/>
  <c r="G322" i="29"/>
  <c r="G315" i="28"/>
  <c r="C326" i="29"/>
  <c r="C319" i="28"/>
  <c r="C320" i="27"/>
  <c r="E328" i="29"/>
  <c r="E321" i="28"/>
  <c r="F329" i="29"/>
  <c r="Q329" i="29" s="1"/>
  <c r="R329" i="29" s="1"/>
  <c r="F322" i="28"/>
  <c r="E323" i="27"/>
  <c r="G330" i="29"/>
  <c r="G323" i="28"/>
  <c r="C337" i="29"/>
  <c r="C330" i="28"/>
  <c r="E339" i="29"/>
  <c r="E332" i="28"/>
  <c r="D333" i="27"/>
  <c r="F340" i="29"/>
  <c r="Q340" i="29" s="1"/>
  <c r="R340" i="29" s="1"/>
  <c r="F333" i="28"/>
  <c r="E334" i="27"/>
  <c r="G341" i="29"/>
  <c r="G334" i="28"/>
  <c r="C345" i="29"/>
  <c r="C338" i="28"/>
  <c r="E347" i="29"/>
  <c r="E340" i="28"/>
  <c r="D341" i="27"/>
  <c r="F348" i="29"/>
  <c r="Q348" i="29" s="1"/>
  <c r="R348" i="29" s="1"/>
  <c r="F341" i="28"/>
  <c r="E342" i="27"/>
  <c r="G349" i="29"/>
  <c r="G342" i="28"/>
  <c r="M12" i="26"/>
  <c r="J14" i="26"/>
  <c r="J22" i="26"/>
  <c r="J30" i="26"/>
  <c r="J38" i="26"/>
  <c r="M44" i="26"/>
  <c r="J46" i="26"/>
  <c r="M52" i="26"/>
  <c r="J54" i="26"/>
  <c r="M60" i="26"/>
  <c r="J62" i="26"/>
  <c r="M68" i="26"/>
  <c r="J70" i="26"/>
  <c r="M76" i="26"/>
  <c r="J78" i="26"/>
  <c r="M84" i="26"/>
  <c r="J86" i="26"/>
  <c r="M92" i="26"/>
  <c r="J94" i="26"/>
  <c r="M100" i="26"/>
  <c r="J102" i="26"/>
  <c r="M108" i="26"/>
  <c r="E77" i="27"/>
  <c r="E85" i="27"/>
  <c r="E97" i="27"/>
  <c r="E105" i="27"/>
  <c r="E109" i="27"/>
  <c r="E117" i="27"/>
  <c r="E129" i="27"/>
  <c r="E137" i="27"/>
  <c r="E149" i="27"/>
  <c r="E161" i="27"/>
  <c r="F164" i="27"/>
  <c r="D166" i="27"/>
  <c r="E169" i="27"/>
  <c r="C171" i="27"/>
  <c r="F172" i="27"/>
  <c r="F176" i="27"/>
  <c r="D178" i="27"/>
  <c r="F184" i="27"/>
  <c r="D186" i="27"/>
  <c r="C195" i="27"/>
  <c r="F196" i="27"/>
  <c r="D198" i="27"/>
  <c r="E201" i="27"/>
  <c r="C203" i="27"/>
  <c r="F204" i="27"/>
  <c r="D206" i="27"/>
  <c r="B209" i="27"/>
  <c r="D210" i="27"/>
  <c r="E213" i="27"/>
  <c r="C215" i="27"/>
  <c r="E221" i="27"/>
  <c r="C223" i="27"/>
  <c r="C229" i="27"/>
  <c r="F230" i="27"/>
  <c r="E232" i="27"/>
  <c r="C236" i="27"/>
  <c r="E255" i="27"/>
  <c r="F262" i="27"/>
  <c r="E267" i="27"/>
  <c r="E269" i="27"/>
  <c r="C274" i="27"/>
  <c r="C282" i="27"/>
  <c r="C291" i="27"/>
  <c r="E299" i="27"/>
  <c r="F308" i="27"/>
  <c r="D314" i="27"/>
  <c r="D322" i="27"/>
  <c r="C335" i="27"/>
  <c r="I42" i="28"/>
  <c r="I50" i="28"/>
  <c r="I76" i="28"/>
  <c r="I80" i="28"/>
  <c r="I84" i="28"/>
  <c r="B89" i="28"/>
  <c r="I109" i="28"/>
  <c r="I113" i="28"/>
  <c r="I117" i="28"/>
  <c r="I121" i="28"/>
  <c r="I141" i="28"/>
  <c r="I145" i="28"/>
  <c r="I149" i="28"/>
  <c r="I153" i="28"/>
  <c r="C161" i="28"/>
  <c r="E165" i="28"/>
  <c r="E78" i="29"/>
  <c r="E74" i="28"/>
  <c r="F79" i="29"/>
  <c r="Q79" i="29" s="1"/>
  <c r="R79" i="29" s="1"/>
  <c r="F75" i="28"/>
  <c r="G80" i="29"/>
  <c r="G76" i="28"/>
  <c r="C84" i="29"/>
  <c r="C80" i="28"/>
  <c r="E86" i="29"/>
  <c r="E82" i="28"/>
  <c r="F87" i="29"/>
  <c r="Q87" i="29" s="1"/>
  <c r="R87" i="29" s="1"/>
  <c r="F83" i="28"/>
  <c r="G88" i="29"/>
  <c r="G84" i="28"/>
  <c r="C96" i="29"/>
  <c r="C92" i="28"/>
  <c r="E98" i="29"/>
  <c r="E94" i="28"/>
  <c r="F99" i="29"/>
  <c r="Q99" i="29" s="1"/>
  <c r="R99" i="29" s="1"/>
  <c r="F95" i="28"/>
  <c r="G100" i="29"/>
  <c r="G96" i="28"/>
  <c r="C104" i="29"/>
  <c r="C100" i="28"/>
  <c r="E106" i="29"/>
  <c r="E102" i="28"/>
  <c r="F103" i="28"/>
  <c r="G104" i="28"/>
  <c r="G115" i="29"/>
  <c r="G108" i="28"/>
  <c r="C119" i="29"/>
  <c r="C112" i="28"/>
  <c r="E121" i="29"/>
  <c r="E114" i="28"/>
  <c r="G123" i="29"/>
  <c r="G116" i="28"/>
  <c r="C127" i="29"/>
  <c r="C120" i="28"/>
  <c r="C131" i="29"/>
  <c r="C124" i="28"/>
  <c r="E133" i="29"/>
  <c r="E126" i="28"/>
  <c r="F134" i="29"/>
  <c r="F127" i="28"/>
  <c r="G135" i="29"/>
  <c r="G128" i="28"/>
  <c r="C139" i="29"/>
  <c r="C132" i="28"/>
  <c r="E141" i="29"/>
  <c r="E134" i="28"/>
  <c r="F142" i="29"/>
  <c r="Q142" i="29" s="1"/>
  <c r="R142" i="29" s="1"/>
  <c r="F135" i="28"/>
  <c r="G143" i="29"/>
  <c r="G136" i="28"/>
  <c r="C151" i="29"/>
  <c r="C144" i="28"/>
  <c r="E153" i="29"/>
  <c r="E146" i="28"/>
  <c r="F154" i="29"/>
  <c r="Q154" i="29" s="1"/>
  <c r="R154" i="29" s="1"/>
  <c r="F147" i="28"/>
  <c r="G155" i="29"/>
  <c r="G148" i="28"/>
  <c r="C159" i="29"/>
  <c r="C152" i="28"/>
  <c r="E161" i="29"/>
  <c r="E154" i="28"/>
  <c r="F162" i="29"/>
  <c r="Q162" i="29" s="1"/>
  <c r="R162" i="29" s="1"/>
  <c r="F155" i="28"/>
  <c r="H167" i="25"/>
  <c r="V167" i="29" s="1"/>
  <c r="C170" i="29"/>
  <c r="C163" i="28"/>
  <c r="F173" i="29"/>
  <c r="Q173" i="29" s="1"/>
  <c r="R173" i="29" s="1"/>
  <c r="F166" i="28"/>
  <c r="G174" i="29"/>
  <c r="G167" i="28"/>
  <c r="C178" i="29"/>
  <c r="C171" i="28"/>
  <c r="C182" i="29"/>
  <c r="C175" i="28"/>
  <c r="E183" i="29"/>
  <c r="E176" i="28"/>
  <c r="F184" i="29"/>
  <c r="Q184" i="29" s="1"/>
  <c r="R184" i="29" s="1"/>
  <c r="F177" i="28"/>
  <c r="G185" i="29"/>
  <c r="G178" i="28"/>
  <c r="C189" i="29"/>
  <c r="C182" i="28"/>
  <c r="E191" i="29"/>
  <c r="E184" i="28"/>
  <c r="F192" i="29"/>
  <c r="Q192" i="29" s="1"/>
  <c r="R192" i="29" s="1"/>
  <c r="F185" i="28"/>
  <c r="G193" i="29"/>
  <c r="G186" i="28"/>
  <c r="C200" i="29"/>
  <c r="C193" i="28"/>
  <c r="E202" i="29"/>
  <c r="E195" i="28"/>
  <c r="G204" i="29"/>
  <c r="G197" i="28"/>
  <c r="C208" i="29"/>
  <c r="C201" i="28"/>
  <c r="E210" i="29"/>
  <c r="E203" i="28"/>
  <c r="G212" i="29"/>
  <c r="G205" i="28"/>
  <c r="G216" i="29"/>
  <c r="G209" i="28"/>
  <c r="C219" i="29"/>
  <c r="C212" i="28"/>
  <c r="E221" i="29"/>
  <c r="E214" i="28"/>
  <c r="F222" i="29"/>
  <c r="Q222" i="29" s="1"/>
  <c r="R222" i="29" s="1"/>
  <c r="F215" i="28"/>
  <c r="G223" i="29"/>
  <c r="G216" i="28"/>
  <c r="C227" i="29"/>
  <c r="C220" i="28"/>
  <c r="E229" i="29"/>
  <c r="E222" i="28"/>
  <c r="F230" i="29"/>
  <c r="Q230" i="29" s="1"/>
  <c r="R230" i="29" s="1"/>
  <c r="F223" i="28"/>
  <c r="E233" i="29"/>
  <c r="E226" i="28"/>
  <c r="G234" i="29"/>
  <c r="G227" i="28"/>
  <c r="H235" i="25"/>
  <c r="C238" i="29"/>
  <c r="C231" i="28"/>
  <c r="E240" i="29"/>
  <c r="E233" i="28"/>
  <c r="F241" i="29"/>
  <c r="Q241" i="29" s="1"/>
  <c r="R241" i="29" s="1"/>
  <c r="F234" i="28"/>
  <c r="G242" i="29"/>
  <c r="G235" i="28"/>
  <c r="C246" i="29"/>
  <c r="C239" i="28"/>
  <c r="C250" i="29"/>
  <c r="C243" i="28"/>
  <c r="E251" i="29"/>
  <c r="E244" i="28"/>
  <c r="F252" i="29"/>
  <c r="Q252" i="29" s="1"/>
  <c r="R252" i="29" s="1"/>
  <c r="F245" i="28"/>
  <c r="G253" i="29"/>
  <c r="G246" i="28"/>
  <c r="C257" i="29"/>
  <c r="C250" i="28"/>
  <c r="E259" i="29"/>
  <c r="E252" i="28"/>
  <c r="F260" i="29"/>
  <c r="Q260" i="29" s="1"/>
  <c r="R260" i="29" s="1"/>
  <c r="F253" i="28"/>
  <c r="E254" i="27"/>
  <c r="G261" i="29"/>
  <c r="G254" i="28"/>
  <c r="C268" i="29"/>
  <c r="C261" i="28"/>
  <c r="E270" i="29"/>
  <c r="E263" i="28"/>
  <c r="F271" i="29"/>
  <c r="Q271" i="29" s="1"/>
  <c r="R271" i="29" s="1"/>
  <c r="F264" i="28"/>
  <c r="G272" i="29"/>
  <c r="G265" i="28"/>
  <c r="F266" i="27"/>
  <c r="C276" i="29"/>
  <c r="C269" i="28"/>
  <c r="E278" i="29"/>
  <c r="E271" i="28"/>
  <c r="F279" i="29"/>
  <c r="Q279" i="29" s="1"/>
  <c r="R279" i="29" s="1"/>
  <c r="F272" i="28"/>
  <c r="G280" i="29"/>
  <c r="G273" i="28"/>
  <c r="F274" i="27"/>
  <c r="G284" i="29"/>
  <c r="G277" i="28"/>
  <c r="F278" i="27"/>
  <c r="C287" i="29"/>
  <c r="C280" i="28"/>
  <c r="E289" i="29"/>
  <c r="E282" i="28"/>
  <c r="D283" i="27"/>
  <c r="F290" i="29"/>
  <c r="Q290" i="29" s="1"/>
  <c r="R290" i="29" s="1"/>
  <c r="F283" i="28"/>
  <c r="G291" i="29"/>
  <c r="G284" i="28"/>
  <c r="F285" i="27"/>
  <c r="C295" i="29"/>
  <c r="C288" i="28"/>
  <c r="E297" i="29"/>
  <c r="E290" i="28"/>
  <c r="D291" i="27"/>
  <c r="F298" i="29"/>
  <c r="Q298" i="29" s="1"/>
  <c r="R298" i="29" s="1"/>
  <c r="F291" i="28"/>
  <c r="E301" i="29"/>
  <c r="E294" i="28"/>
  <c r="D295" i="27"/>
  <c r="G302" i="29"/>
  <c r="G295" i="28"/>
  <c r="H303" i="25"/>
  <c r="C306" i="29"/>
  <c r="C299" i="28"/>
  <c r="C300" i="27"/>
  <c r="E308" i="29"/>
  <c r="E301" i="28"/>
  <c r="F309" i="29"/>
  <c r="Q309" i="29" s="1"/>
  <c r="R309" i="29" s="1"/>
  <c r="F302" i="28"/>
  <c r="E303" i="27"/>
  <c r="G310" i="29"/>
  <c r="G303" i="28"/>
  <c r="C314" i="29"/>
  <c r="C307" i="28"/>
  <c r="C308" i="27"/>
  <c r="C318" i="29"/>
  <c r="C311" i="28"/>
  <c r="C312" i="27"/>
  <c r="E319" i="29"/>
  <c r="E312" i="28"/>
  <c r="D313" i="27"/>
  <c r="F320" i="29"/>
  <c r="Q320" i="29" s="1"/>
  <c r="R320" i="29" s="1"/>
  <c r="F313" i="28"/>
  <c r="E314" i="27"/>
  <c r="G321" i="29"/>
  <c r="G314" i="28"/>
  <c r="H322" i="25"/>
  <c r="E327" i="29"/>
  <c r="E320" i="28"/>
  <c r="D321" i="27"/>
  <c r="F328" i="29"/>
  <c r="Q328" i="29" s="1"/>
  <c r="R328" i="29" s="1"/>
  <c r="F321" i="28"/>
  <c r="E322" i="27"/>
  <c r="G329" i="29"/>
  <c r="G322" i="28"/>
  <c r="C336" i="29"/>
  <c r="C329" i="28"/>
  <c r="C330" i="27"/>
  <c r="E338" i="29"/>
  <c r="E331" i="28"/>
  <c r="D332" i="27"/>
  <c r="F339" i="29"/>
  <c r="Q339" i="29" s="1"/>
  <c r="R339" i="29" s="1"/>
  <c r="F332" i="28"/>
  <c r="G340" i="29"/>
  <c r="G333" i="28"/>
  <c r="F334" i="27"/>
  <c r="C344" i="29"/>
  <c r="C337" i="28"/>
  <c r="C338" i="27"/>
  <c r="E346" i="29"/>
  <c r="E339" i="28"/>
  <c r="D340" i="27"/>
  <c r="F347" i="29"/>
  <c r="Q347" i="29" s="1"/>
  <c r="R347" i="29" s="1"/>
  <c r="F340" i="28"/>
  <c r="G348" i="29"/>
  <c r="F342" i="27"/>
  <c r="G341" i="28"/>
  <c r="K14" i="26"/>
  <c r="K22" i="26"/>
  <c r="K30" i="26"/>
  <c r="K38" i="26"/>
  <c r="K46" i="26"/>
  <c r="K54" i="26"/>
  <c r="K62" i="26"/>
  <c r="K70" i="26"/>
  <c r="K78" i="26"/>
  <c r="K86" i="26"/>
  <c r="K94" i="26"/>
  <c r="K102" i="26"/>
  <c r="F77" i="27"/>
  <c r="F85" i="27"/>
  <c r="D87" i="27"/>
  <c r="D91" i="27"/>
  <c r="F97" i="27"/>
  <c r="D99" i="27"/>
  <c r="F105" i="27"/>
  <c r="F109" i="27"/>
  <c r="D111" i="27"/>
  <c r="E114" i="27"/>
  <c r="F117" i="27"/>
  <c r="D119" i="27"/>
  <c r="E122" i="27"/>
  <c r="F129" i="27"/>
  <c r="D131" i="27"/>
  <c r="F137" i="27"/>
  <c r="D139" i="27"/>
  <c r="D143" i="27"/>
  <c r="F149" i="27"/>
  <c r="D151" i="27"/>
  <c r="C160" i="27"/>
  <c r="F161" i="27"/>
  <c r="D163" i="27"/>
  <c r="C168" i="27"/>
  <c r="F169" i="27"/>
  <c r="D171" i="27"/>
  <c r="E178" i="27"/>
  <c r="C180" i="27"/>
  <c r="F181" i="27"/>
  <c r="D183" i="27"/>
  <c r="E186" i="27"/>
  <c r="C188" i="27"/>
  <c r="F189" i="27"/>
  <c r="F193" i="27"/>
  <c r="E198" i="27"/>
  <c r="E206" i="27"/>
  <c r="E210" i="27"/>
  <c r="F213" i="27"/>
  <c r="D215" i="27"/>
  <c r="E218" i="27"/>
  <c r="F221" i="27"/>
  <c r="D223" i="27"/>
  <c r="F232" i="27"/>
  <c r="E236" i="27"/>
  <c r="F241" i="27"/>
  <c r="F249" i="27"/>
  <c r="D253" i="27"/>
  <c r="F255" i="27"/>
  <c r="D265" i="27"/>
  <c r="F267" i="27"/>
  <c r="D272" i="27"/>
  <c r="D274" i="27"/>
  <c r="E280" i="27"/>
  <c r="D304" i="27"/>
  <c r="D306" i="27"/>
  <c r="E312" i="27"/>
  <c r="D317" i="27"/>
  <c r="D325" i="27"/>
  <c r="D329" i="27"/>
  <c r="F335" i="27"/>
  <c r="C342" i="27"/>
  <c r="I41" i="28"/>
  <c r="I49" i="28"/>
  <c r="F109" i="28"/>
  <c r="F113" i="28"/>
  <c r="F117" i="28"/>
  <c r="F121" i="28"/>
  <c r="C197" i="28"/>
  <c r="G203" i="28"/>
  <c r="C91" i="29"/>
  <c r="C87" i="28"/>
  <c r="E90" i="31"/>
  <c r="E93" i="30"/>
  <c r="B93" i="29"/>
  <c r="C95" i="29"/>
  <c r="C91" i="28"/>
  <c r="E97" i="29"/>
  <c r="E93" i="28"/>
  <c r="F98" i="29"/>
  <c r="Q98" i="29" s="1"/>
  <c r="R98" i="29" s="1"/>
  <c r="F94" i="28"/>
  <c r="G99" i="29"/>
  <c r="G95" i="28"/>
  <c r="C103" i="29"/>
  <c r="C99" i="28"/>
  <c r="E105" i="29"/>
  <c r="E101" i="28"/>
  <c r="F106" i="29"/>
  <c r="Q106" i="29" s="1"/>
  <c r="R106" i="29" s="1"/>
  <c r="F102" i="28"/>
  <c r="G103" i="28"/>
  <c r="G114" i="29"/>
  <c r="G107" i="28"/>
  <c r="C118" i="29"/>
  <c r="C111" i="28"/>
  <c r="E120" i="29"/>
  <c r="E113" i="28"/>
  <c r="G122" i="29"/>
  <c r="G115" i="28"/>
  <c r="C126" i="29"/>
  <c r="C119" i="28"/>
  <c r="E128" i="29"/>
  <c r="E121" i="28"/>
  <c r="E132" i="29"/>
  <c r="E125" i="28"/>
  <c r="F133" i="29"/>
  <c r="F126" i="28"/>
  <c r="G134" i="29"/>
  <c r="G127" i="28"/>
  <c r="C138" i="29"/>
  <c r="C131" i="28"/>
  <c r="E140" i="29"/>
  <c r="E133" i="28"/>
  <c r="F141" i="29"/>
  <c r="Q141" i="29" s="1"/>
  <c r="R141" i="29" s="1"/>
  <c r="F134" i="28"/>
  <c r="G142" i="29"/>
  <c r="G135" i="28"/>
  <c r="C150" i="29"/>
  <c r="C143" i="28"/>
  <c r="E152" i="29"/>
  <c r="E145" i="28"/>
  <c r="F153" i="29"/>
  <c r="Q153" i="29" s="1"/>
  <c r="R153" i="29" s="1"/>
  <c r="F146" i="28"/>
  <c r="G154" i="29"/>
  <c r="G147" i="28"/>
  <c r="C158" i="29"/>
  <c r="C151" i="28"/>
  <c r="E160" i="29"/>
  <c r="E153" i="28"/>
  <c r="F161" i="29"/>
  <c r="Q161" i="29" s="1"/>
  <c r="R161" i="29" s="1"/>
  <c r="F154" i="28"/>
  <c r="G162" i="29"/>
  <c r="G155" i="28"/>
  <c r="F165" i="29"/>
  <c r="Q165" i="29" s="1"/>
  <c r="R165" i="29" s="1"/>
  <c r="F158" i="28"/>
  <c r="C169" i="29"/>
  <c r="C162" i="28"/>
  <c r="E171" i="29"/>
  <c r="E164" i="28"/>
  <c r="F172" i="29"/>
  <c r="Q172" i="29" s="1"/>
  <c r="R172" i="29" s="1"/>
  <c r="F165" i="28"/>
  <c r="G173" i="29"/>
  <c r="G166" i="28"/>
  <c r="E179" i="29"/>
  <c r="E172" i="28"/>
  <c r="F183" i="29"/>
  <c r="Q183" i="29" s="1"/>
  <c r="R183" i="29" s="1"/>
  <c r="F176" i="28"/>
  <c r="G184" i="29"/>
  <c r="G177" i="28"/>
  <c r="C188" i="29"/>
  <c r="C181" i="28"/>
  <c r="E190" i="29"/>
  <c r="E183" i="28"/>
  <c r="F191" i="29"/>
  <c r="Q191" i="29" s="1"/>
  <c r="R191" i="29" s="1"/>
  <c r="F184" i="28"/>
  <c r="G192" i="29"/>
  <c r="G185" i="28"/>
  <c r="C196" i="29"/>
  <c r="C189" i="28"/>
  <c r="E192" i="31"/>
  <c r="E198" i="30"/>
  <c r="B198" i="29"/>
  <c r="B191" i="28"/>
  <c r="E201" i="29"/>
  <c r="E194" i="28"/>
  <c r="F202" i="29"/>
  <c r="Q202" i="29" s="1"/>
  <c r="R202" i="29" s="1"/>
  <c r="F195" i="28"/>
  <c r="G203" i="29"/>
  <c r="G196" i="28"/>
  <c r="C207" i="29"/>
  <c r="C200" i="28"/>
  <c r="E209" i="29"/>
  <c r="E202" i="28"/>
  <c r="F210" i="29"/>
  <c r="Q210" i="29" s="1"/>
  <c r="R210" i="29" s="1"/>
  <c r="F203" i="28"/>
  <c r="G211" i="29"/>
  <c r="G204" i="28"/>
  <c r="C218" i="29"/>
  <c r="C211" i="28"/>
  <c r="E220" i="29"/>
  <c r="E213" i="28"/>
  <c r="F221" i="29"/>
  <c r="Q221" i="29" s="1"/>
  <c r="R221" i="29" s="1"/>
  <c r="F214" i="28"/>
  <c r="G222" i="29"/>
  <c r="G215" i="28"/>
  <c r="C226" i="29"/>
  <c r="C219" i="28"/>
  <c r="E228" i="29"/>
  <c r="E221" i="28"/>
  <c r="F229" i="29"/>
  <c r="Q229" i="29" s="1"/>
  <c r="R229" i="29" s="1"/>
  <c r="F222" i="28"/>
  <c r="G230" i="29"/>
  <c r="G223" i="28"/>
  <c r="F233" i="29"/>
  <c r="Q233" i="29" s="1"/>
  <c r="R233" i="29" s="1"/>
  <c r="F226" i="28"/>
  <c r="C237" i="29"/>
  <c r="C230" i="28"/>
  <c r="E239" i="29"/>
  <c r="E232" i="28"/>
  <c r="F240" i="29"/>
  <c r="Q240" i="29" s="1"/>
  <c r="R240" i="29" s="1"/>
  <c r="F233" i="28"/>
  <c r="G241" i="29"/>
  <c r="G234" i="28"/>
  <c r="C245" i="29"/>
  <c r="C238" i="28"/>
  <c r="E247" i="29"/>
  <c r="E240" i="28"/>
  <c r="F251" i="29"/>
  <c r="Q251" i="29" s="1"/>
  <c r="R251" i="29" s="1"/>
  <c r="F244" i="28"/>
  <c r="G252" i="29"/>
  <c r="G245" i="28"/>
  <c r="F246" i="27"/>
  <c r="C256" i="29"/>
  <c r="C249" i="28"/>
  <c r="E258" i="29"/>
  <c r="E251" i="28"/>
  <c r="F259" i="29"/>
  <c r="Q259" i="29" s="1"/>
  <c r="R259" i="29" s="1"/>
  <c r="F252" i="28"/>
  <c r="G260" i="29"/>
  <c r="G253" i="28"/>
  <c r="F254" i="27"/>
  <c r="C264" i="29"/>
  <c r="C257" i="28"/>
  <c r="E260" i="31"/>
  <c r="E266" i="30"/>
  <c r="B266" i="29"/>
  <c r="B259" i="28"/>
  <c r="E269" i="29"/>
  <c r="E262" i="28"/>
  <c r="D263" i="27"/>
  <c r="F270" i="29"/>
  <c r="Q270" i="29" s="1"/>
  <c r="R270" i="29" s="1"/>
  <c r="F263" i="28"/>
  <c r="G271" i="29"/>
  <c r="G264" i="28"/>
  <c r="F265" i="27"/>
  <c r="C275" i="29"/>
  <c r="C268" i="28"/>
  <c r="E277" i="29"/>
  <c r="E270" i="28"/>
  <c r="D271" i="27"/>
  <c r="F278" i="29"/>
  <c r="Q278" i="29" s="1"/>
  <c r="R278" i="29" s="1"/>
  <c r="F271" i="28"/>
  <c r="G279" i="29"/>
  <c r="G272" i="28"/>
  <c r="F273" i="27"/>
  <c r="C286" i="29"/>
  <c r="C279" i="28"/>
  <c r="C280" i="27"/>
  <c r="E288" i="29"/>
  <c r="E281" i="28"/>
  <c r="F289" i="29"/>
  <c r="Q289" i="29" s="1"/>
  <c r="R289" i="29" s="1"/>
  <c r="F282" i="28"/>
  <c r="E283" i="27"/>
  <c r="G290" i="29"/>
  <c r="G283" i="28"/>
  <c r="C294" i="29"/>
  <c r="C287" i="28"/>
  <c r="C288" i="27"/>
  <c r="E296" i="29"/>
  <c r="E289" i="28"/>
  <c r="F297" i="29"/>
  <c r="Q297" i="29" s="1"/>
  <c r="R297" i="29" s="1"/>
  <c r="F290" i="28"/>
  <c r="E291" i="27"/>
  <c r="G298" i="29"/>
  <c r="G291" i="28"/>
  <c r="F301" i="29"/>
  <c r="Q301" i="29" s="1"/>
  <c r="R301" i="29" s="1"/>
  <c r="F294" i="28"/>
  <c r="E295" i="27"/>
  <c r="C305" i="29"/>
  <c r="C298" i="28"/>
  <c r="E307" i="29"/>
  <c r="E300" i="28"/>
  <c r="F308" i="29"/>
  <c r="Q308" i="29" s="1"/>
  <c r="R308" i="29" s="1"/>
  <c r="F301" i="28"/>
  <c r="E302" i="27"/>
  <c r="G309" i="29"/>
  <c r="G302" i="28"/>
  <c r="C313" i="29"/>
  <c r="C306" i="28"/>
  <c r="E315" i="29"/>
  <c r="E308" i="28"/>
  <c r="F319" i="29"/>
  <c r="Q319" i="29" s="1"/>
  <c r="R319" i="29" s="1"/>
  <c r="F312" i="28"/>
  <c r="G320" i="29"/>
  <c r="G313" i="28"/>
  <c r="C324" i="29"/>
  <c r="C317" i="28"/>
  <c r="C318" i="27"/>
  <c r="E326" i="29"/>
  <c r="E319" i="28"/>
  <c r="D320" i="27"/>
  <c r="F327" i="29"/>
  <c r="Q327" i="29" s="1"/>
  <c r="R327" i="29" s="1"/>
  <c r="F320" i="28"/>
  <c r="G328" i="29"/>
  <c r="G321" i="28"/>
  <c r="C332" i="29"/>
  <c r="C325" i="28"/>
  <c r="C326" i="27"/>
  <c r="E328" i="31"/>
  <c r="E334" i="30"/>
  <c r="B334" i="29"/>
  <c r="B327" i="28"/>
  <c r="E337" i="29"/>
  <c r="E330" i="28"/>
  <c r="D331" i="27"/>
  <c r="F338" i="29"/>
  <c r="Q338" i="29" s="1"/>
  <c r="R338" i="29" s="1"/>
  <c r="F331" i="28"/>
  <c r="G339" i="29"/>
  <c r="G332" i="28"/>
  <c r="F333" i="27"/>
  <c r="C343" i="29"/>
  <c r="C336" i="28"/>
  <c r="C337" i="27"/>
  <c r="E345" i="29"/>
  <c r="D339" i="27"/>
  <c r="E338" i="28"/>
  <c r="F346" i="29"/>
  <c r="Q346" i="29" s="1"/>
  <c r="R346" i="29" s="1"/>
  <c r="F339" i="28"/>
  <c r="G347" i="29"/>
  <c r="G340" i="28"/>
  <c r="F341" i="27"/>
  <c r="F62" i="27"/>
  <c r="F70" i="27"/>
  <c r="F74" i="27"/>
  <c r="D76" i="27"/>
  <c r="C81" i="27"/>
  <c r="F82" i="27"/>
  <c r="D84" i="27"/>
  <c r="C93" i="27"/>
  <c r="F94" i="27"/>
  <c r="D96" i="27"/>
  <c r="C101" i="27"/>
  <c r="F102" i="27"/>
  <c r="D104" i="27"/>
  <c r="B107" i="27"/>
  <c r="D108" i="27"/>
  <c r="C113" i="27"/>
  <c r="F114" i="27"/>
  <c r="D116" i="27"/>
  <c r="C121" i="27"/>
  <c r="F122" i="27"/>
  <c r="C125" i="27"/>
  <c r="F126" i="27"/>
  <c r="D128" i="27"/>
  <c r="C133" i="27"/>
  <c r="F134" i="27"/>
  <c r="D136" i="27"/>
  <c r="C145" i="27"/>
  <c r="F146" i="27"/>
  <c r="D148" i="27"/>
  <c r="C153" i="27"/>
  <c r="F154" i="27"/>
  <c r="D156" i="27"/>
  <c r="D160" i="27"/>
  <c r="E163" i="27"/>
  <c r="C165" i="27"/>
  <c r="D168" i="27"/>
  <c r="E171" i="27"/>
  <c r="C173" i="27"/>
  <c r="C177" i="27"/>
  <c r="F178" i="27"/>
  <c r="E183" i="27"/>
  <c r="C185" i="27"/>
  <c r="F186" i="27"/>
  <c r="F198" i="27"/>
  <c r="D200" i="27"/>
  <c r="F206" i="27"/>
  <c r="F210" i="27"/>
  <c r="D212" i="27"/>
  <c r="E215" i="27"/>
  <c r="C217" i="27"/>
  <c r="F218" i="27"/>
  <c r="D220" i="27"/>
  <c r="E223" i="27"/>
  <c r="E229" i="27"/>
  <c r="C231" i="27"/>
  <c r="F236" i="27"/>
  <c r="D238" i="27"/>
  <c r="C240" i="27"/>
  <c r="B243" i="27"/>
  <c r="E244" i="27"/>
  <c r="D246" i="27"/>
  <c r="C248" i="27"/>
  <c r="F251" i="27"/>
  <c r="E253" i="27"/>
  <c r="C258" i="27"/>
  <c r="C263" i="27"/>
  <c r="E265" i="27"/>
  <c r="C270" i="27"/>
  <c r="E272" i="27"/>
  <c r="C278" i="27"/>
  <c r="F282" i="27"/>
  <c r="E289" i="27"/>
  <c r="C295" i="27"/>
  <c r="E297" i="27"/>
  <c r="C302" i="27"/>
  <c r="E304" i="27"/>
  <c r="C309" i="27"/>
  <c r="F312" i="27"/>
  <c r="F320" i="27"/>
  <c r="C339" i="27"/>
  <c r="D342" i="27"/>
  <c r="I12" i="28"/>
  <c r="I13" i="28"/>
  <c r="I14" i="28"/>
  <c r="I15" i="28"/>
  <c r="I16" i="28"/>
  <c r="I17" i="28"/>
  <c r="I18" i="28"/>
  <c r="I19" i="28"/>
  <c r="I40" i="28"/>
  <c r="I48" i="28"/>
  <c r="I75" i="28"/>
  <c r="I79" i="28"/>
  <c r="I83" i="28"/>
  <c r="I87" i="28"/>
  <c r="I108" i="28"/>
  <c r="I112" i="28"/>
  <c r="I116" i="28"/>
  <c r="I120" i="28"/>
  <c r="I144" i="28"/>
  <c r="I148" i="28"/>
  <c r="I152" i="28"/>
  <c r="I206" i="28"/>
  <c r="F265" i="28"/>
  <c r="G86" i="29"/>
  <c r="G82" i="28"/>
  <c r="C90" i="29"/>
  <c r="C86" i="28"/>
  <c r="C94" i="29"/>
  <c r="C90" i="28"/>
  <c r="E96" i="29"/>
  <c r="E92" i="28"/>
  <c r="F97" i="29"/>
  <c r="F93" i="28"/>
  <c r="G98" i="29"/>
  <c r="G94" i="28"/>
  <c r="C102" i="29"/>
  <c r="C98" i="28"/>
  <c r="E104" i="29"/>
  <c r="E100" i="28"/>
  <c r="F105" i="29"/>
  <c r="Q105" i="29" s="1"/>
  <c r="R105" i="29" s="1"/>
  <c r="F101" i="28"/>
  <c r="G106" i="29"/>
  <c r="G102" i="28"/>
  <c r="C117" i="29"/>
  <c r="C110" i="28"/>
  <c r="E119" i="29"/>
  <c r="E112" i="28"/>
  <c r="G121" i="29"/>
  <c r="G114" i="28"/>
  <c r="C125" i="29"/>
  <c r="C118" i="28"/>
  <c r="E127" i="29"/>
  <c r="E120" i="28"/>
  <c r="E131" i="29"/>
  <c r="E124" i="28"/>
  <c r="F132" i="29"/>
  <c r="Q132" i="29" s="1"/>
  <c r="R132" i="29" s="1"/>
  <c r="F125" i="28"/>
  <c r="G133" i="29"/>
  <c r="G126" i="28"/>
  <c r="C137" i="29"/>
  <c r="C130" i="28"/>
  <c r="E139" i="29"/>
  <c r="E132" i="28"/>
  <c r="F140" i="29"/>
  <c r="Q140" i="29" s="1"/>
  <c r="R140" i="29" s="1"/>
  <c r="F133" i="28"/>
  <c r="G141" i="29"/>
  <c r="G134" i="28"/>
  <c r="C145" i="29"/>
  <c r="C138" i="28"/>
  <c r="E141" i="31"/>
  <c r="E147" i="30"/>
  <c r="B147" i="29"/>
  <c r="B140" i="28"/>
  <c r="C149" i="29"/>
  <c r="C142" i="28"/>
  <c r="E151" i="29"/>
  <c r="E144" i="28"/>
  <c r="F152" i="29"/>
  <c r="Q152" i="29" s="1"/>
  <c r="R152" i="29" s="1"/>
  <c r="F145" i="28"/>
  <c r="G153" i="29"/>
  <c r="G146" i="28"/>
  <c r="C157" i="29"/>
  <c r="C150" i="28"/>
  <c r="E159" i="29"/>
  <c r="E152" i="28"/>
  <c r="F160" i="29"/>
  <c r="Q160" i="29" s="1"/>
  <c r="R160" i="29" s="1"/>
  <c r="F153" i="28"/>
  <c r="G161" i="29"/>
  <c r="G154" i="28"/>
  <c r="G165" i="29"/>
  <c r="G158" i="28"/>
  <c r="E170" i="29"/>
  <c r="E163" i="28"/>
  <c r="F171" i="29"/>
  <c r="Q171" i="29" s="1"/>
  <c r="R171" i="29" s="1"/>
  <c r="F164" i="28"/>
  <c r="G172" i="29"/>
  <c r="G165" i="28"/>
  <c r="C176" i="29"/>
  <c r="C169" i="28"/>
  <c r="E178" i="29"/>
  <c r="E171" i="28"/>
  <c r="F179" i="29"/>
  <c r="Q179" i="29" s="1"/>
  <c r="R179" i="29" s="1"/>
  <c r="F172" i="28"/>
  <c r="E182" i="29"/>
  <c r="E175" i="28"/>
  <c r="G183" i="29"/>
  <c r="G176" i="28"/>
  <c r="C187" i="29"/>
  <c r="C180" i="28"/>
  <c r="F190" i="29"/>
  <c r="Q190" i="29" s="1"/>
  <c r="R190" i="29" s="1"/>
  <c r="F183" i="28"/>
  <c r="G191" i="29"/>
  <c r="G184" i="28"/>
  <c r="C195" i="29"/>
  <c r="C188" i="28"/>
  <c r="C199" i="29"/>
  <c r="C192" i="28"/>
  <c r="E200" i="29"/>
  <c r="E193" i="28"/>
  <c r="F201" i="29"/>
  <c r="Q201" i="29" s="1"/>
  <c r="R201" i="29" s="1"/>
  <c r="F194" i="28"/>
  <c r="C206" i="29"/>
  <c r="C199" i="28"/>
  <c r="E208" i="29"/>
  <c r="E201" i="28"/>
  <c r="F209" i="29"/>
  <c r="Q209" i="29" s="1"/>
  <c r="R209" i="29" s="1"/>
  <c r="F202" i="28"/>
  <c r="C217" i="29"/>
  <c r="C210" i="28"/>
  <c r="E219" i="29"/>
  <c r="E212" i="28"/>
  <c r="F220" i="29"/>
  <c r="Q220" i="29" s="1"/>
  <c r="R220" i="29" s="1"/>
  <c r="F213" i="28"/>
  <c r="G221" i="29"/>
  <c r="G214" i="28"/>
  <c r="C225" i="29"/>
  <c r="C218" i="28"/>
  <c r="E227" i="29"/>
  <c r="E220" i="28"/>
  <c r="F228" i="29"/>
  <c r="Q228" i="29" s="1"/>
  <c r="R228" i="29" s="1"/>
  <c r="F221" i="28"/>
  <c r="G229" i="29"/>
  <c r="G222" i="28"/>
  <c r="G233" i="29"/>
  <c r="G226" i="28"/>
  <c r="C236" i="29"/>
  <c r="C229" i="28"/>
  <c r="E238" i="29"/>
  <c r="E231" i="28"/>
  <c r="F239" i="29"/>
  <c r="Q239" i="29" s="1"/>
  <c r="R239" i="29" s="1"/>
  <c r="F232" i="28"/>
  <c r="G240" i="29"/>
  <c r="G233" i="28"/>
  <c r="F234" i="27"/>
  <c r="C244" i="29"/>
  <c r="C237" i="28"/>
  <c r="E246" i="29"/>
  <c r="E239" i="28"/>
  <c r="F247" i="29"/>
  <c r="Q247" i="29" s="1"/>
  <c r="R247" i="29" s="1"/>
  <c r="F240" i="28"/>
  <c r="E250" i="29"/>
  <c r="E243" i="28"/>
  <c r="G251" i="29"/>
  <c r="G244" i="28"/>
  <c r="C255" i="29"/>
  <c r="C248" i="28"/>
  <c r="E257" i="29"/>
  <c r="E250" i="28"/>
  <c r="F258" i="29"/>
  <c r="Q258" i="29" s="1"/>
  <c r="R258" i="29" s="1"/>
  <c r="F251" i="28"/>
  <c r="G259" i="29"/>
  <c r="G252" i="28"/>
  <c r="F253" i="27"/>
  <c r="C263" i="29"/>
  <c r="C256" i="28"/>
  <c r="C267" i="29"/>
  <c r="C260" i="28"/>
  <c r="E268" i="29"/>
  <c r="E261" i="28"/>
  <c r="F269" i="29"/>
  <c r="Q269" i="29" s="1"/>
  <c r="R269" i="29" s="1"/>
  <c r="E263" i="27"/>
  <c r="F262" i="28"/>
  <c r="G270" i="29"/>
  <c r="G263" i="28"/>
  <c r="C274" i="29"/>
  <c r="C267" i="28"/>
  <c r="C268" i="27"/>
  <c r="E276" i="29"/>
  <c r="E269" i="28"/>
  <c r="F277" i="29"/>
  <c r="Q277" i="29" s="1"/>
  <c r="R277" i="29" s="1"/>
  <c r="E271" i="27"/>
  <c r="F270" i="28"/>
  <c r="G278" i="29"/>
  <c r="G271" i="28"/>
  <c r="C285" i="29"/>
  <c r="C278" i="28"/>
  <c r="E287" i="29"/>
  <c r="E280" i="28"/>
  <c r="F288" i="29"/>
  <c r="Q288" i="29" s="1"/>
  <c r="R288" i="29" s="1"/>
  <c r="F281" i="28"/>
  <c r="E282" i="27"/>
  <c r="G289" i="29"/>
  <c r="G282" i="28"/>
  <c r="C293" i="29"/>
  <c r="C286" i="28"/>
  <c r="E295" i="29"/>
  <c r="E288" i="28"/>
  <c r="F296" i="29"/>
  <c r="Q296" i="29" s="1"/>
  <c r="R296" i="29" s="1"/>
  <c r="F289" i="28"/>
  <c r="E290" i="27"/>
  <c r="G297" i="29"/>
  <c r="G290" i="28"/>
  <c r="G301" i="29"/>
  <c r="G294" i="28"/>
  <c r="C304" i="29"/>
  <c r="C297" i="28"/>
  <c r="E306" i="29"/>
  <c r="E299" i="28"/>
  <c r="D300" i="27"/>
  <c r="F307" i="29"/>
  <c r="Q307" i="29" s="1"/>
  <c r="R307" i="29" s="1"/>
  <c r="F300" i="28"/>
  <c r="G308" i="29"/>
  <c r="G301" i="28"/>
  <c r="C312" i="29"/>
  <c r="C305" i="28"/>
  <c r="E314" i="29"/>
  <c r="E307" i="28"/>
  <c r="D308" i="27"/>
  <c r="F315" i="29"/>
  <c r="Q315" i="29" s="1"/>
  <c r="R315" i="29" s="1"/>
  <c r="F308" i="28"/>
  <c r="E318" i="29"/>
  <c r="E311" i="28"/>
  <c r="D312" i="27"/>
  <c r="G319" i="29"/>
  <c r="G312" i="28"/>
  <c r="F313" i="27"/>
  <c r="C323" i="29"/>
  <c r="C316" i="28"/>
  <c r="C317" i="27"/>
  <c r="E325" i="29"/>
  <c r="E318" i="28"/>
  <c r="D319" i="27"/>
  <c r="F326" i="29"/>
  <c r="Q326" i="29" s="1"/>
  <c r="R326" i="29" s="1"/>
  <c r="F319" i="28"/>
  <c r="G327" i="29"/>
  <c r="G320" i="28"/>
  <c r="F321" i="27"/>
  <c r="C331" i="29"/>
  <c r="C324" i="28"/>
  <c r="C325" i="27"/>
  <c r="C335" i="29"/>
  <c r="C328" i="28"/>
  <c r="C329" i="27"/>
  <c r="E336" i="29"/>
  <c r="E329" i="28"/>
  <c r="F337" i="29"/>
  <c r="Q337" i="29" s="1"/>
  <c r="R337" i="29" s="1"/>
  <c r="F330" i="28"/>
  <c r="E331" i="27"/>
  <c r="G338" i="29"/>
  <c r="G331" i="28"/>
  <c r="C342" i="29"/>
  <c r="C335" i="28"/>
  <c r="C336" i="27"/>
  <c r="E344" i="29"/>
  <c r="E337" i="28"/>
  <c r="F345" i="29"/>
  <c r="Q345" i="29" s="1"/>
  <c r="R345" i="29" s="1"/>
  <c r="F338" i="28"/>
  <c r="E339" i="27"/>
  <c r="G346" i="29"/>
  <c r="G339" i="28"/>
  <c r="C66" i="27"/>
  <c r="E76" i="27"/>
  <c r="C78" i="27"/>
  <c r="E84" i="27"/>
  <c r="C86" i="27"/>
  <c r="F87" i="27"/>
  <c r="F91" i="27"/>
  <c r="D93" i="27"/>
  <c r="E96" i="27"/>
  <c r="C98" i="27"/>
  <c r="F99" i="27"/>
  <c r="D101" i="27"/>
  <c r="E104" i="27"/>
  <c r="E108" i="27"/>
  <c r="C110" i="27"/>
  <c r="F111" i="27"/>
  <c r="D113" i="27"/>
  <c r="E116" i="27"/>
  <c r="C118" i="27"/>
  <c r="F119" i="27"/>
  <c r="D121" i="27"/>
  <c r="B124" i="27"/>
  <c r="D125" i="27"/>
  <c r="E128" i="27"/>
  <c r="C130" i="27"/>
  <c r="F131" i="27"/>
  <c r="D133" i="27"/>
  <c r="E136" i="27"/>
  <c r="C138" i="27"/>
  <c r="F139" i="27"/>
  <c r="C142" i="27"/>
  <c r="F143" i="27"/>
  <c r="D145" i="27"/>
  <c r="E148" i="27"/>
  <c r="C150" i="27"/>
  <c r="F151" i="27"/>
  <c r="D153" i="27"/>
  <c r="E156" i="27"/>
  <c r="E160" i="27"/>
  <c r="C162" i="27"/>
  <c r="D165" i="27"/>
  <c r="E168" i="27"/>
  <c r="C170" i="27"/>
  <c r="D173" i="27"/>
  <c r="D177" i="27"/>
  <c r="E180" i="27"/>
  <c r="C182" i="27"/>
  <c r="F183" i="27"/>
  <c r="D185" i="27"/>
  <c r="E188" i="27"/>
  <c r="C190" i="27"/>
  <c r="C194" i="27"/>
  <c r="F195" i="27"/>
  <c r="D197" i="27"/>
  <c r="C202" i="27"/>
  <c r="F203" i="27"/>
  <c r="D205" i="27"/>
  <c r="E212" i="27"/>
  <c r="C214" i="27"/>
  <c r="F215" i="27"/>
  <c r="D217" i="27"/>
  <c r="E220" i="27"/>
  <c r="C222" i="27"/>
  <c r="F223" i="27"/>
  <c r="F229" i="27"/>
  <c r="D231" i="27"/>
  <c r="D233" i="27"/>
  <c r="D240" i="27"/>
  <c r="F244" i="27"/>
  <c r="E246" i="27"/>
  <c r="E248" i="27"/>
  <c r="C250" i="27"/>
  <c r="E256" i="27"/>
  <c r="D258" i="27"/>
  <c r="D261" i="27"/>
  <c r="F263" i="27"/>
  <c r="D270" i="27"/>
  <c r="F272" i="27"/>
  <c r="C275" i="27"/>
  <c r="D278" i="27"/>
  <c r="D285" i="27"/>
  <c r="F287" i="27"/>
  <c r="D292" i="27"/>
  <c r="F295" i="27"/>
  <c r="E300" i="27"/>
  <c r="D302" i="27"/>
  <c r="F304" i="27"/>
  <c r="C307" i="27"/>
  <c r="D309" i="27"/>
  <c r="C315" i="27"/>
  <c r="C323" i="27"/>
  <c r="E333" i="27"/>
  <c r="F336" i="27"/>
  <c r="I5" i="28"/>
  <c r="I39" i="28"/>
  <c r="I47" i="28"/>
  <c r="F108" i="28"/>
  <c r="F112" i="28"/>
  <c r="F116" i="28"/>
  <c r="F120" i="28"/>
  <c r="G159" i="28"/>
  <c r="I184" i="28"/>
  <c r="F196" i="28"/>
  <c r="E325" i="28"/>
  <c r="I165" i="28"/>
  <c r="I196" i="28"/>
  <c r="I204" i="28"/>
  <c r="I161" i="28"/>
  <c r="I167" i="28"/>
  <c r="I170" i="28"/>
  <c r="I197" i="28"/>
  <c r="I205" i="28"/>
  <c r="I227" i="28"/>
  <c r="J227" i="28" s="1"/>
  <c r="I231" i="28"/>
  <c r="I235" i="28"/>
  <c r="I239" i="28"/>
  <c r="I261" i="28"/>
  <c r="J261" i="28" s="1"/>
  <c r="I265" i="28"/>
  <c r="I269" i="28"/>
  <c r="I273" i="28"/>
  <c r="I160" i="28"/>
  <c r="I164" i="28"/>
  <c r="I171" i="28"/>
  <c r="I199" i="28"/>
  <c r="I230" i="28"/>
  <c r="I234" i="28"/>
  <c r="I238" i="28"/>
  <c r="I264" i="28"/>
  <c r="I268" i="28"/>
  <c r="I272" i="28"/>
  <c r="I168" i="28"/>
  <c r="I200" i="28"/>
  <c r="I159" i="28"/>
  <c r="J159" i="28" s="1"/>
  <c r="I163" i="28"/>
  <c r="I166" i="28"/>
  <c r="I172" i="28"/>
  <c r="I193" i="28"/>
  <c r="J193" i="28" s="1"/>
  <c r="I201" i="28"/>
  <c r="I229" i="28"/>
  <c r="I233" i="28"/>
  <c r="I237" i="28"/>
  <c r="I263" i="28"/>
  <c r="I267" i="28"/>
  <c r="I271" i="28"/>
  <c r="I307" i="28"/>
  <c r="I194" i="28"/>
  <c r="I202" i="28"/>
  <c r="I158" i="28"/>
  <c r="J158" i="28" s="1"/>
  <c r="I162" i="28"/>
  <c r="I169" i="28"/>
  <c r="I195" i="28"/>
  <c r="I203" i="28"/>
  <c r="I228" i="28"/>
  <c r="I232" i="28"/>
  <c r="I236" i="28"/>
  <c r="I240" i="28"/>
  <c r="I262" i="28"/>
  <c r="I266" i="28"/>
  <c r="I270" i="28"/>
  <c r="I274" i="28"/>
  <c r="M52" i="29"/>
  <c r="S52" i="29"/>
  <c r="S64" i="29"/>
  <c r="I314" i="28"/>
  <c r="J314" i="28" s="1"/>
  <c r="I318" i="28"/>
  <c r="I322" i="28"/>
  <c r="I330" i="28"/>
  <c r="I334" i="28"/>
  <c r="I338" i="28"/>
  <c r="I342" i="28"/>
  <c r="S7" i="29"/>
  <c r="S114" i="29"/>
  <c r="I311" i="28"/>
  <c r="J311" i="28" s="1"/>
  <c r="I315" i="28"/>
  <c r="I319" i="28"/>
  <c r="I323" i="28"/>
  <c r="I331" i="28"/>
  <c r="I335" i="28"/>
  <c r="I339" i="28"/>
  <c r="O32" i="29"/>
  <c r="P32" i="29" s="1"/>
  <c r="S32" i="29"/>
  <c r="S33" i="29"/>
  <c r="M33" i="29"/>
  <c r="V33" i="29" s="1"/>
  <c r="I328" i="28"/>
  <c r="J328" i="28" s="1"/>
  <c r="M87" i="29"/>
  <c r="V87" i="29" s="1"/>
  <c r="S87" i="29"/>
  <c r="I312" i="28"/>
  <c r="J312" i="28" s="1"/>
  <c r="I316" i="28"/>
  <c r="I320" i="28"/>
  <c r="I324" i="28"/>
  <c r="I332" i="28"/>
  <c r="I336" i="28"/>
  <c r="I340" i="28"/>
  <c r="S11" i="29"/>
  <c r="S44" i="29"/>
  <c r="S79" i="29"/>
  <c r="S99" i="29"/>
  <c r="S6" i="29"/>
  <c r="S24" i="29"/>
  <c r="S25" i="29"/>
  <c r="S115" i="29"/>
  <c r="I313" i="28"/>
  <c r="J313" i="28" s="1"/>
  <c r="I317" i="28"/>
  <c r="I321" i="28"/>
  <c r="I325" i="28"/>
  <c r="I329" i="28"/>
  <c r="I333" i="28"/>
  <c r="I337" i="28"/>
  <c r="I341" i="28"/>
  <c r="O15" i="29"/>
  <c r="S15" i="29"/>
  <c r="H15" i="29"/>
  <c r="S16" i="29"/>
  <c r="H16" i="29"/>
  <c r="M16" i="29"/>
  <c r="S14" i="29"/>
  <c r="S23" i="29"/>
  <c r="S31" i="29"/>
  <c r="S43" i="29"/>
  <c r="S51" i="29"/>
  <c r="M53" i="29"/>
  <c r="V53" i="29" s="1"/>
  <c r="S63" i="29"/>
  <c r="S78" i="29"/>
  <c r="S86" i="29"/>
  <c r="M88" i="29"/>
  <c r="V88" i="29" s="1"/>
  <c r="S98" i="29"/>
  <c r="S140" i="29"/>
  <c r="M19" i="29"/>
  <c r="V19" i="29" s="1"/>
  <c r="M28" i="29"/>
  <c r="V28" i="29" s="1"/>
  <c r="M36" i="29"/>
  <c r="V36" i="29" s="1"/>
  <c r="S89" i="29"/>
  <c r="M91" i="29"/>
  <c r="V91" i="29" s="1"/>
  <c r="S116" i="29"/>
  <c r="M17" i="29"/>
  <c r="M34" i="29"/>
  <c r="M54" i="29"/>
  <c r="M89" i="29"/>
  <c r="S133" i="29"/>
  <c r="S137" i="29"/>
  <c r="M156" i="29"/>
  <c r="V156" i="29" s="1"/>
  <c r="S156" i="29"/>
  <c r="M161" i="29"/>
  <c r="V161" i="29" s="1"/>
  <c r="S122" i="29"/>
  <c r="M125" i="29"/>
  <c r="V125" i="29" s="1"/>
  <c r="S124" i="29"/>
  <c r="S132" i="29"/>
  <c r="S136" i="29"/>
  <c r="S123" i="29"/>
  <c r="M124" i="29"/>
  <c r="V124" i="29" s="1"/>
  <c r="M144" i="29"/>
  <c r="S144" i="29"/>
  <c r="S148" i="29"/>
  <c r="M153" i="29"/>
  <c r="V153" i="29" s="1"/>
  <c r="S168" i="29"/>
  <c r="S176" i="29"/>
  <c r="O187" i="29"/>
  <c r="S188" i="29"/>
  <c r="S196" i="29"/>
  <c r="S200" i="29"/>
  <c r="O207" i="29"/>
  <c r="S208" i="29"/>
  <c r="S220" i="29"/>
  <c r="S228" i="29"/>
  <c r="O239" i="29"/>
  <c r="S240" i="29"/>
  <c r="M258" i="29"/>
  <c r="V258" i="29" s="1"/>
  <c r="M263" i="29"/>
  <c r="V263" i="29" s="1"/>
  <c r="M268" i="29"/>
  <c r="V268" i="29" s="1"/>
  <c r="S275" i="29"/>
  <c r="V165" i="29"/>
  <c r="M173" i="29"/>
  <c r="M193" i="29"/>
  <c r="V193" i="29" s="1"/>
  <c r="M205" i="29"/>
  <c r="M213" i="29"/>
  <c r="V213" i="29" s="1"/>
  <c r="M217" i="29"/>
  <c r="M225" i="29"/>
  <c r="V225" i="29" s="1"/>
  <c r="M237" i="29"/>
  <c r="V237" i="29" s="1"/>
  <c r="M245" i="29"/>
  <c r="O256" i="29"/>
  <c r="M276" i="29"/>
  <c r="V276" i="29" s="1"/>
  <c r="S276" i="29"/>
  <c r="M176" i="29"/>
  <c r="M188" i="29"/>
  <c r="M196" i="29"/>
  <c r="V200" i="29"/>
  <c r="M208" i="29"/>
  <c r="M220" i="29"/>
  <c r="V220" i="29" s="1"/>
  <c r="M228" i="29"/>
  <c r="V228" i="29" s="1"/>
  <c r="M240" i="29"/>
  <c r="M262" i="29"/>
  <c r="V262" i="29" s="1"/>
  <c r="M290" i="29"/>
  <c r="V290" i="29" s="1"/>
  <c r="S290" i="29"/>
  <c r="M295" i="29"/>
  <c r="V295" i="29" s="1"/>
  <c r="S169" i="29"/>
  <c r="S177" i="29"/>
  <c r="S189" i="29"/>
  <c r="S201" i="29"/>
  <c r="S209" i="29"/>
  <c r="S221" i="29"/>
  <c r="S229" i="29"/>
  <c r="S233" i="29"/>
  <c r="S241" i="29"/>
  <c r="S251" i="29"/>
  <c r="M267" i="29"/>
  <c r="M142" i="29"/>
  <c r="M154" i="29"/>
  <c r="M162" i="29"/>
  <c r="V166" i="29"/>
  <c r="M174" i="29"/>
  <c r="M186" i="29"/>
  <c r="M194" i="29"/>
  <c r="M206" i="29"/>
  <c r="M218" i="29"/>
  <c r="M226" i="29"/>
  <c r="M238" i="29"/>
  <c r="S263" i="29"/>
  <c r="M270" i="29"/>
  <c r="S270" i="29"/>
  <c r="S256" i="29"/>
  <c r="M264" i="29"/>
  <c r="V264" i="29" s="1"/>
  <c r="M259" i="29"/>
  <c r="V259" i="29" s="1"/>
  <c r="M287" i="29"/>
  <c r="V287" i="29" s="1"/>
  <c r="M298" i="29"/>
  <c r="V298" i="29" s="1"/>
  <c r="S298" i="29"/>
  <c r="O275" i="29"/>
  <c r="M278" i="29"/>
  <c r="V278" i="29" s="1"/>
  <c r="S278" i="29"/>
  <c r="S302" i="29"/>
  <c r="S310" i="29"/>
  <c r="S322" i="29"/>
  <c r="S330" i="29"/>
  <c r="S342" i="29"/>
  <c r="S345" i="29"/>
  <c r="O345" i="29"/>
  <c r="M307" i="29"/>
  <c r="M315" i="29"/>
  <c r="V315" i="29" s="1"/>
  <c r="M319" i="29"/>
  <c r="V319" i="29" s="1"/>
  <c r="M327" i="29"/>
  <c r="V327" i="29" s="1"/>
  <c r="M339" i="29"/>
  <c r="V339" i="29" s="1"/>
  <c r="S288" i="29"/>
  <c r="S296" i="29"/>
  <c r="M302" i="29"/>
  <c r="V302" i="29" s="1"/>
  <c r="S308" i="29"/>
  <c r="M310" i="29"/>
  <c r="V310" i="29" s="1"/>
  <c r="S320" i="29"/>
  <c r="M322" i="29"/>
  <c r="V322" i="29" s="1"/>
  <c r="S328" i="29"/>
  <c r="M330" i="29"/>
  <c r="V330" i="29" s="1"/>
  <c r="S340" i="29"/>
  <c r="M342" i="29"/>
  <c r="V342" i="29" s="1"/>
  <c r="M288" i="29"/>
  <c r="M296" i="29"/>
  <c r="M308" i="29"/>
  <c r="M320" i="29"/>
  <c r="M328" i="29"/>
  <c r="M340" i="29"/>
  <c r="M346" i="29"/>
  <c r="V346" i="29" s="1"/>
  <c r="S346" i="29"/>
  <c r="M348" i="29"/>
  <c r="V348" i="29" s="1"/>
  <c r="S349" i="29"/>
  <c r="S347" i="29"/>
  <c r="M349" i="29"/>
  <c r="B2" i="17"/>
  <c r="M3" i="26" l="1"/>
  <c r="O186" i="29"/>
  <c r="V186" i="29"/>
  <c r="O17" i="29"/>
  <c r="V17" i="29"/>
  <c r="O296" i="29"/>
  <c r="V296" i="29"/>
  <c r="O206" i="29"/>
  <c r="V206" i="29"/>
  <c r="O267" i="29"/>
  <c r="V267" i="29"/>
  <c r="O288" i="29"/>
  <c r="V288" i="29"/>
  <c r="O307" i="29"/>
  <c r="V307" i="29"/>
  <c r="O194" i="29"/>
  <c r="V194" i="29"/>
  <c r="O173" i="29"/>
  <c r="V173" i="29"/>
  <c r="O16" i="29"/>
  <c r="V16" i="29"/>
  <c r="O127" i="29"/>
  <c r="V127" i="29"/>
  <c r="O321" i="29"/>
  <c r="V321" i="29"/>
  <c r="O289" i="29"/>
  <c r="V289" i="29"/>
  <c r="O269" i="29"/>
  <c r="V269" i="29"/>
  <c r="O270" i="29"/>
  <c r="V270" i="29"/>
  <c r="O174" i="29"/>
  <c r="V174" i="29"/>
  <c r="O89" i="29"/>
  <c r="V89" i="29"/>
  <c r="O253" i="29"/>
  <c r="V253" i="29"/>
  <c r="O297" i="29"/>
  <c r="V297" i="29"/>
  <c r="O31" i="29"/>
  <c r="P31" i="29" s="1"/>
  <c r="V31" i="29"/>
  <c r="O51" i="29"/>
  <c r="V51" i="29"/>
  <c r="O245" i="29"/>
  <c r="V245" i="29"/>
  <c r="O196" i="29"/>
  <c r="V196" i="29"/>
  <c r="O285" i="29"/>
  <c r="V285" i="29"/>
  <c r="O14" i="29"/>
  <c r="V14" i="29"/>
  <c r="O293" i="29"/>
  <c r="V293" i="29"/>
  <c r="O277" i="29"/>
  <c r="V277" i="29"/>
  <c r="O219" i="29"/>
  <c r="V219" i="29"/>
  <c r="O340" i="29"/>
  <c r="V340" i="29"/>
  <c r="O54" i="29"/>
  <c r="V54" i="29"/>
  <c r="O328" i="29"/>
  <c r="V328" i="29"/>
  <c r="O238" i="29"/>
  <c r="V238" i="29"/>
  <c r="O162" i="29"/>
  <c r="V162" i="29"/>
  <c r="O188" i="29"/>
  <c r="V188" i="29"/>
  <c r="O217" i="29"/>
  <c r="V217" i="29"/>
  <c r="O34" i="29"/>
  <c r="P34" i="29" s="1"/>
  <c r="V34" i="29"/>
  <c r="O211" i="29"/>
  <c r="V211" i="29"/>
  <c r="O320" i="29"/>
  <c r="V320" i="29"/>
  <c r="O281" i="29"/>
  <c r="V281" i="29"/>
  <c r="O86" i="29"/>
  <c r="V86" i="29"/>
  <c r="O246" i="29"/>
  <c r="V246" i="29"/>
  <c r="O257" i="29"/>
  <c r="V257" i="29"/>
  <c r="O208" i="29"/>
  <c r="V208" i="29"/>
  <c r="O349" i="29"/>
  <c r="V349" i="29"/>
  <c r="O308" i="29"/>
  <c r="V308" i="29"/>
  <c r="O218" i="29"/>
  <c r="V218" i="29"/>
  <c r="O142" i="29"/>
  <c r="V142" i="29"/>
  <c r="O240" i="29"/>
  <c r="V240" i="29"/>
  <c r="O205" i="29"/>
  <c r="V205" i="29"/>
  <c r="O52" i="29"/>
  <c r="V52" i="29"/>
  <c r="O250" i="29"/>
  <c r="V250" i="29"/>
  <c r="O244" i="29"/>
  <c r="V244" i="29"/>
  <c r="O226" i="29"/>
  <c r="V226" i="29"/>
  <c r="O154" i="29"/>
  <c r="V154" i="29"/>
  <c r="O176" i="29"/>
  <c r="V176" i="29"/>
  <c r="O144" i="29"/>
  <c r="V144" i="29"/>
  <c r="O309" i="29"/>
  <c r="V309" i="29"/>
  <c r="O329" i="29"/>
  <c r="V329" i="29"/>
  <c r="O227" i="29"/>
  <c r="V227" i="29"/>
  <c r="M30" i="26"/>
  <c r="M33" i="26"/>
  <c r="M39" i="26"/>
  <c r="S113" i="30"/>
  <c r="O339" i="29"/>
  <c r="O30" i="29"/>
  <c r="P30" i="29" s="1"/>
  <c r="O235" i="29"/>
  <c r="O247" i="29"/>
  <c r="O87" i="29"/>
  <c r="O342" i="29"/>
  <c r="O155" i="29"/>
  <c r="O322" i="29"/>
  <c r="O294" i="29"/>
  <c r="O192" i="29"/>
  <c r="O153" i="29"/>
  <c r="O263" i="29"/>
  <c r="O262" i="29"/>
  <c r="O220" i="29"/>
  <c r="O290" i="29"/>
  <c r="O258" i="29"/>
  <c r="O175" i="29"/>
  <c r="O88" i="29"/>
  <c r="O213" i="29"/>
  <c r="O318" i="29"/>
  <c r="O254" i="29"/>
  <c r="O216" i="29"/>
  <c r="O237" i="29"/>
  <c r="O195" i="29"/>
  <c r="O124" i="29"/>
  <c r="O156" i="29"/>
  <c r="O53" i="29"/>
  <c r="O128" i="29"/>
  <c r="O306" i="29"/>
  <c r="O302" i="29"/>
  <c r="O341" i="29"/>
  <c r="O161" i="29"/>
  <c r="O212" i="29"/>
  <c r="O337" i="29"/>
  <c r="O315" i="29"/>
  <c r="O298" i="29"/>
  <c r="O338" i="29"/>
  <c r="O91" i="29"/>
  <c r="O28" i="29"/>
  <c r="P28" i="29" s="1"/>
  <c r="O286" i="29"/>
  <c r="O255" i="29"/>
  <c r="O19" i="29"/>
  <c r="O204" i="29"/>
  <c r="O18" i="29"/>
  <c r="O172" i="29"/>
  <c r="O274" i="29"/>
  <c r="O160" i="29"/>
  <c r="O236" i="29"/>
  <c r="O27" i="29"/>
  <c r="P27" i="29" s="1"/>
  <c r="O259" i="29"/>
  <c r="O346" i="29"/>
  <c r="O143" i="29"/>
  <c r="O90" i="29"/>
  <c r="O287" i="29"/>
  <c r="O330" i="29"/>
  <c r="O327" i="29"/>
  <c r="O278" i="29"/>
  <c r="O295" i="29"/>
  <c r="O268" i="29"/>
  <c r="O310" i="29"/>
  <c r="O264" i="29"/>
  <c r="O228" i="29"/>
  <c r="O225" i="29"/>
  <c r="O193" i="29"/>
  <c r="O276" i="29"/>
  <c r="O33" i="29"/>
  <c r="P33" i="29" s="1"/>
  <c r="O251" i="29"/>
  <c r="O125" i="29"/>
  <c r="O159" i="29"/>
  <c r="O326" i="29"/>
  <c r="O243" i="29"/>
  <c r="O224" i="29"/>
  <c r="O152" i="29"/>
  <c r="O348" i="29"/>
  <c r="O35" i="29"/>
  <c r="P35" i="29" s="1"/>
  <c r="O36" i="29"/>
  <c r="P36" i="29" s="1"/>
  <c r="O319" i="29"/>
  <c r="O301" i="29"/>
  <c r="O314" i="29"/>
  <c r="O273" i="29"/>
  <c r="O151" i="29"/>
  <c r="H75" i="26"/>
  <c r="H104" i="26"/>
  <c r="V184" i="29"/>
  <c r="H185" i="25"/>
  <c r="H186" i="25" s="1"/>
  <c r="H187" i="25" s="1"/>
  <c r="D107" i="25"/>
  <c r="D108" i="25" s="1"/>
  <c r="D109" i="25" s="1"/>
  <c r="D110" i="25" s="1"/>
  <c r="D111" i="25" s="1"/>
  <c r="M38" i="26"/>
  <c r="D74" i="25"/>
  <c r="D71" i="25"/>
  <c r="H128" i="24"/>
  <c r="M28" i="26"/>
  <c r="M27" i="26"/>
  <c r="J329" i="28"/>
  <c r="H91" i="26"/>
  <c r="H88" i="26"/>
  <c r="M22" i="26"/>
  <c r="H85" i="26"/>
  <c r="M20" i="26"/>
  <c r="T72" i="31"/>
  <c r="M21" i="26"/>
  <c r="M23" i="26"/>
  <c r="H93" i="26"/>
  <c r="M19" i="26"/>
  <c r="H211" i="28"/>
  <c r="J211" i="28" s="1"/>
  <c r="H219" i="25"/>
  <c r="H245" i="28"/>
  <c r="J245" i="28" s="1"/>
  <c r="H253" i="25"/>
  <c r="H279" i="28"/>
  <c r="J279" i="28" s="1"/>
  <c r="H287" i="25"/>
  <c r="M15" i="26"/>
  <c r="M16" i="26"/>
  <c r="M17" i="26"/>
  <c r="M2" i="26"/>
  <c r="M14" i="26"/>
  <c r="S293" i="31"/>
  <c r="T157" i="31"/>
  <c r="S157" i="31"/>
  <c r="T327" i="31"/>
  <c r="S55" i="31"/>
  <c r="M24" i="26"/>
  <c r="M18" i="26"/>
  <c r="M6" i="26"/>
  <c r="M5" i="26"/>
  <c r="M4" i="26"/>
  <c r="M26" i="26"/>
  <c r="M25" i="26"/>
  <c r="M32" i="26"/>
  <c r="M31" i="26"/>
  <c r="K243" i="31"/>
  <c r="T243" i="31"/>
  <c r="S243" i="31"/>
  <c r="T175" i="31"/>
  <c r="S175" i="31"/>
  <c r="K175" i="31"/>
  <c r="D335" i="29"/>
  <c r="D336" i="29" s="1"/>
  <c r="D337" i="29" s="1"/>
  <c r="D338" i="29" s="1"/>
  <c r="D339" i="29" s="1"/>
  <c r="D340" i="29" s="1"/>
  <c r="D341" i="29" s="1"/>
  <c r="D342" i="29" s="1"/>
  <c r="D343" i="29" s="1"/>
  <c r="D344" i="29" s="1"/>
  <c r="D345" i="29" s="1"/>
  <c r="D346" i="29" s="1"/>
  <c r="D347" i="29" s="1"/>
  <c r="D348" i="29" s="1"/>
  <c r="D349" i="29" s="1"/>
  <c r="S334" i="29"/>
  <c r="H296" i="28"/>
  <c r="J296" i="28" s="1"/>
  <c r="H304" i="25"/>
  <c r="H228" i="28"/>
  <c r="J228" i="28" s="1"/>
  <c r="H236" i="25"/>
  <c r="K311" i="27"/>
  <c r="I311" i="27"/>
  <c r="J311" i="27"/>
  <c r="G311" i="27"/>
  <c r="H311" i="27"/>
  <c r="K209" i="31"/>
  <c r="T209" i="31"/>
  <c r="S209" i="31"/>
  <c r="M192" i="31"/>
  <c r="M198" i="30"/>
  <c r="J198" i="29"/>
  <c r="L191" i="28"/>
  <c r="O277" i="31"/>
  <c r="O283" i="30"/>
  <c r="L283" i="29"/>
  <c r="N276" i="28"/>
  <c r="S39" i="30"/>
  <c r="T39" i="30"/>
  <c r="U26" i="23"/>
  <c r="J12" i="23"/>
  <c r="J294" i="27"/>
  <c r="G294" i="27"/>
  <c r="K294" i="27"/>
  <c r="I294" i="27"/>
  <c r="H294" i="27"/>
  <c r="N328" i="31"/>
  <c r="N334" i="30"/>
  <c r="K334" i="29"/>
  <c r="M327" i="28"/>
  <c r="N260" i="31"/>
  <c r="N266" i="30"/>
  <c r="K266" i="29"/>
  <c r="M259" i="28"/>
  <c r="D56" i="28"/>
  <c r="D57" i="28" s="1"/>
  <c r="D58" i="28" s="1"/>
  <c r="D59" i="28" s="1"/>
  <c r="D60" i="28" s="1"/>
  <c r="D61" i="28" s="1"/>
  <c r="D62" i="28" s="1"/>
  <c r="D63" i="28" s="1"/>
  <c r="D64" i="28" s="1"/>
  <c r="D65" i="28" s="1"/>
  <c r="D66" i="28" s="1"/>
  <c r="D67" i="28" s="1"/>
  <c r="D68" i="28" s="1"/>
  <c r="D69" i="28" s="1"/>
  <c r="D70" i="28" s="1"/>
  <c r="O55" i="28"/>
  <c r="S106" i="31"/>
  <c r="S38" i="31"/>
  <c r="S174" i="31"/>
  <c r="T191" i="31"/>
  <c r="S276" i="31"/>
  <c r="D328" i="28"/>
  <c r="D329" i="28" s="1"/>
  <c r="D330" i="28" s="1"/>
  <c r="D331" i="28" s="1"/>
  <c r="D332" i="28" s="1"/>
  <c r="D333" i="28" s="1"/>
  <c r="D334" i="28" s="1"/>
  <c r="D335" i="28" s="1"/>
  <c r="D336" i="28" s="1"/>
  <c r="D337" i="28" s="1"/>
  <c r="D338" i="28" s="1"/>
  <c r="D339" i="28" s="1"/>
  <c r="D340" i="28" s="1"/>
  <c r="D341" i="28" s="1"/>
  <c r="D342" i="28" s="1"/>
  <c r="O327" i="28"/>
  <c r="I209" i="27"/>
  <c r="H209" i="27"/>
  <c r="G209" i="27"/>
  <c r="K209" i="27"/>
  <c r="J209" i="27"/>
  <c r="K277" i="31"/>
  <c r="T277" i="31"/>
  <c r="S277" i="31"/>
  <c r="O175" i="31"/>
  <c r="O181" i="30"/>
  <c r="L181" i="29"/>
  <c r="N174" i="28"/>
  <c r="S39" i="29"/>
  <c r="D40" i="29"/>
  <c r="D41" i="29" s="1"/>
  <c r="D42" i="29" s="1"/>
  <c r="D43" i="29" s="1"/>
  <c r="D44" i="29" s="1"/>
  <c r="D45" i="29" s="1"/>
  <c r="D46" i="29" s="1"/>
  <c r="D47" i="29" s="1"/>
  <c r="D48" i="29" s="1"/>
  <c r="D49" i="29" s="1"/>
  <c r="D50" i="29" s="1"/>
  <c r="D51" i="29" s="1"/>
  <c r="D52" i="29" s="1"/>
  <c r="D53" i="29" s="1"/>
  <c r="D54" i="29" s="1"/>
  <c r="M260" i="31"/>
  <c r="M266" i="30"/>
  <c r="J266" i="29"/>
  <c r="L259" i="28"/>
  <c r="S73" i="31"/>
  <c r="K73" i="31"/>
  <c r="T73" i="31"/>
  <c r="J243" i="27"/>
  <c r="G243" i="27"/>
  <c r="I243" i="27"/>
  <c r="H243" i="27"/>
  <c r="K243" i="27"/>
  <c r="O310" i="28"/>
  <c r="D311" i="28"/>
  <c r="D312" i="28" s="1"/>
  <c r="D313" i="28" s="1"/>
  <c r="D314" i="28" s="1"/>
  <c r="D315" i="28" s="1"/>
  <c r="D316" i="28" s="1"/>
  <c r="D317" i="28" s="1"/>
  <c r="D318" i="28" s="1"/>
  <c r="D319" i="28" s="1"/>
  <c r="D320" i="28" s="1"/>
  <c r="D321" i="28" s="1"/>
  <c r="D322" i="28" s="1"/>
  <c r="D323" i="28" s="1"/>
  <c r="D324" i="28" s="1"/>
  <c r="D325" i="28" s="1"/>
  <c r="N192" i="31"/>
  <c r="N198" i="30"/>
  <c r="K198" i="29"/>
  <c r="M191" i="28"/>
  <c r="L277" i="31"/>
  <c r="L283" i="30"/>
  <c r="I283" i="29"/>
  <c r="T283" i="29" s="1"/>
  <c r="K276" i="28"/>
  <c r="T39" i="31"/>
  <c r="S39" i="31"/>
  <c r="K39" i="31"/>
  <c r="O293" i="28"/>
  <c r="D294" i="28"/>
  <c r="D295" i="28" s="1"/>
  <c r="D296" i="28" s="1"/>
  <c r="D297" i="28" s="1"/>
  <c r="D298" i="28" s="1"/>
  <c r="D299" i="28" s="1"/>
  <c r="D300" i="28" s="1"/>
  <c r="D301" i="28" s="1"/>
  <c r="D302" i="28" s="1"/>
  <c r="D303" i="28" s="1"/>
  <c r="D304" i="28" s="1"/>
  <c r="D305" i="28" s="1"/>
  <c r="D306" i="28" s="1"/>
  <c r="D307" i="28" s="1"/>
  <c r="D308" i="28" s="1"/>
  <c r="E272" i="31"/>
  <c r="E264" i="31"/>
  <c r="E273" i="31"/>
  <c r="E265" i="31"/>
  <c r="E275" i="31"/>
  <c r="E267" i="31"/>
  <c r="E268" i="31"/>
  <c r="E269" i="31"/>
  <c r="E261" i="31"/>
  <c r="E263" i="31"/>
  <c r="E262" i="31"/>
  <c r="E274" i="31"/>
  <c r="E270" i="31"/>
  <c r="E271" i="31"/>
  <c r="E266" i="31"/>
  <c r="O328" i="31"/>
  <c r="O334" i="30"/>
  <c r="L334" i="29"/>
  <c r="N327" i="28"/>
  <c r="K158" i="27"/>
  <c r="J158" i="27"/>
  <c r="I158" i="27"/>
  <c r="H158" i="27"/>
  <c r="G158" i="27"/>
  <c r="D57" i="29"/>
  <c r="D58" i="29" s="1"/>
  <c r="D59" i="29" s="1"/>
  <c r="D60" i="29" s="1"/>
  <c r="D61" i="29" s="1"/>
  <c r="D62" i="29" s="1"/>
  <c r="D63" i="29" s="1"/>
  <c r="D64" i="29" s="1"/>
  <c r="D65" i="29" s="1"/>
  <c r="D66" i="29" s="1"/>
  <c r="D67" i="29" s="1"/>
  <c r="D68" i="29" s="1"/>
  <c r="D69" i="29" s="1"/>
  <c r="D70" i="29" s="1"/>
  <c r="D71" i="29" s="1"/>
  <c r="S56" i="29"/>
  <c r="T38" i="31"/>
  <c r="S123" i="31"/>
  <c r="S208" i="31"/>
  <c r="S310" i="31"/>
  <c r="K124" i="27"/>
  <c r="J124" i="27"/>
  <c r="H124" i="27"/>
  <c r="G124" i="27"/>
  <c r="I124" i="27"/>
  <c r="M90" i="31"/>
  <c r="M93" i="30"/>
  <c r="J93" i="29"/>
  <c r="L89" i="28"/>
  <c r="K226" i="31"/>
  <c r="T226" i="31"/>
  <c r="S226" i="31"/>
  <c r="H6" i="25"/>
  <c r="N5" i="26" s="1"/>
  <c r="D141" i="28"/>
  <c r="D142" i="28" s="1"/>
  <c r="D143" i="28" s="1"/>
  <c r="D144" i="28" s="1"/>
  <c r="D145" i="28" s="1"/>
  <c r="D146" i="28" s="1"/>
  <c r="D147" i="28" s="1"/>
  <c r="D148" i="28" s="1"/>
  <c r="D149" i="28" s="1"/>
  <c r="D150" i="28" s="1"/>
  <c r="D151" i="28" s="1"/>
  <c r="D152" i="28" s="1"/>
  <c r="D153" i="28" s="1"/>
  <c r="D154" i="28" s="1"/>
  <c r="D155" i="28" s="1"/>
  <c r="O140" i="28"/>
  <c r="T328" i="31"/>
  <c r="S328" i="31"/>
  <c r="K328" i="31"/>
  <c r="O259" i="28"/>
  <c r="D260" i="28"/>
  <c r="D261" i="28" s="1"/>
  <c r="D262" i="28" s="1"/>
  <c r="D263" i="28" s="1"/>
  <c r="D264" i="28" s="1"/>
  <c r="D265" i="28" s="1"/>
  <c r="D266" i="28" s="1"/>
  <c r="D267" i="28" s="1"/>
  <c r="D268" i="28" s="1"/>
  <c r="D269" i="28" s="1"/>
  <c r="D270" i="28" s="1"/>
  <c r="D271" i="28" s="1"/>
  <c r="D272" i="28" s="1"/>
  <c r="D273" i="28" s="1"/>
  <c r="D274" i="28" s="1"/>
  <c r="O191" i="28"/>
  <c r="D192" i="28"/>
  <c r="D193" i="28" s="1"/>
  <c r="D194" i="28" s="1"/>
  <c r="D195" i="28" s="1"/>
  <c r="D196" i="28" s="1"/>
  <c r="D197" i="28" s="1"/>
  <c r="D198" i="28" s="1"/>
  <c r="D199" i="28" s="1"/>
  <c r="D200" i="28" s="1"/>
  <c r="D201" i="28" s="1"/>
  <c r="D202" i="28" s="1"/>
  <c r="D203" i="28" s="1"/>
  <c r="D204" i="28" s="1"/>
  <c r="D205" i="28" s="1"/>
  <c r="D206" i="28" s="1"/>
  <c r="D94" i="29"/>
  <c r="D95" i="29" s="1"/>
  <c r="D96" i="29" s="1"/>
  <c r="D97" i="29" s="1"/>
  <c r="D98" i="29" s="1"/>
  <c r="D99" i="29" s="1"/>
  <c r="D100" i="29" s="1"/>
  <c r="D101" i="29" s="1"/>
  <c r="D102" i="29" s="1"/>
  <c r="D103" i="29" s="1"/>
  <c r="D104" i="29" s="1"/>
  <c r="D105" i="29" s="1"/>
  <c r="D106" i="29" s="1"/>
  <c r="D107" i="29" s="1"/>
  <c r="D108" i="29" s="1"/>
  <c r="S93" i="29"/>
  <c r="H160" i="28"/>
  <c r="J160" i="28" s="1"/>
  <c r="H168" i="25"/>
  <c r="V168" i="29" s="1"/>
  <c r="D318" i="29"/>
  <c r="D319" i="29" s="1"/>
  <c r="D320" i="29" s="1"/>
  <c r="D321" i="29" s="1"/>
  <c r="D322" i="29" s="1"/>
  <c r="D323" i="29" s="1"/>
  <c r="D324" i="29" s="1"/>
  <c r="D325" i="29" s="1"/>
  <c r="D326" i="29" s="1"/>
  <c r="D327" i="29" s="1"/>
  <c r="D328" i="29" s="1"/>
  <c r="D329" i="29" s="1"/>
  <c r="D330" i="29" s="1"/>
  <c r="D331" i="29" s="1"/>
  <c r="D332" i="29" s="1"/>
  <c r="S317" i="29"/>
  <c r="O106" i="28"/>
  <c r="D107" i="28"/>
  <c r="D108" i="28" s="1"/>
  <c r="D109" i="28" s="1"/>
  <c r="D110" i="28" s="1"/>
  <c r="D111" i="28" s="1"/>
  <c r="D112" i="28" s="1"/>
  <c r="D113" i="28" s="1"/>
  <c r="D114" i="28" s="1"/>
  <c r="D115" i="28" s="1"/>
  <c r="D116" i="28" s="1"/>
  <c r="D117" i="28" s="1"/>
  <c r="D118" i="28" s="1"/>
  <c r="D119" i="28" s="1"/>
  <c r="D120" i="28" s="1"/>
  <c r="D121" i="28" s="1"/>
  <c r="O192" i="31"/>
  <c r="O198" i="30"/>
  <c r="L198" i="29"/>
  <c r="N191" i="28"/>
  <c r="M277" i="31"/>
  <c r="M283" i="30"/>
  <c r="J283" i="29"/>
  <c r="L276" i="28"/>
  <c r="E337" i="31"/>
  <c r="E338" i="31"/>
  <c r="E330" i="31"/>
  <c r="E339" i="31"/>
  <c r="E331" i="31"/>
  <c r="E340" i="31"/>
  <c r="E332" i="31"/>
  <c r="E341" i="31"/>
  <c r="E333" i="31"/>
  <c r="E342" i="31"/>
  <c r="E343" i="31"/>
  <c r="E335" i="31"/>
  <c r="E336" i="31"/>
  <c r="E329" i="31"/>
  <c r="E334" i="31"/>
  <c r="H330" i="28"/>
  <c r="J330" i="28" s="1"/>
  <c r="H338" i="25"/>
  <c r="D301" i="29"/>
  <c r="D302" i="29" s="1"/>
  <c r="D303" i="29" s="1"/>
  <c r="D304" i="29" s="1"/>
  <c r="D305" i="29" s="1"/>
  <c r="D306" i="29" s="1"/>
  <c r="D307" i="29" s="1"/>
  <c r="D308" i="29" s="1"/>
  <c r="D309" i="29" s="1"/>
  <c r="D310" i="29" s="1"/>
  <c r="D311" i="29" s="1"/>
  <c r="D312" i="29" s="1"/>
  <c r="D313" i="29" s="1"/>
  <c r="D314" i="29" s="1"/>
  <c r="D315" i="29" s="1"/>
  <c r="S300" i="29"/>
  <c r="T56" i="30"/>
  <c r="S56" i="30"/>
  <c r="T55" i="31"/>
  <c r="S72" i="31"/>
  <c r="T123" i="31"/>
  <c r="T208" i="31"/>
  <c r="T276" i="31"/>
  <c r="L192" i="31"/>
  <c r="L198" i="30"/>
  <c r="I198" i="29"/>
  <c r="T198" i="29" s="1"/>
  <c r="K191" i="28"/>
  <c r="N277" i="31"/>
  <c r="N283" i="30"/>
  <c r="K283" i="29"/>
  <c r="M276" i="28"/>
  <c r="M328" i="31"/>
  <c r="M334" i="30"/>
  <c r="J334" i="29"/>
  <c r="L327" i="28"/>
  <c r="K22" i="31"/>
  <c r="T22" i="31"/>
  <c r="S22" i="31"/>
  <c r="J56" i="27"/>
  <c r="I56" i="27"/>
  <c r="H56" i="27"/>
  <c r="G56" i="27"/>
  <c r="K56" i="27"/>
  <c r="S147" i="29"/>
  <c r="D148" i="29"/>
  <c r="D149" i="29" s="1"/>
  <c r="D150" i="29" s="1"/>
  <c r="D151" i="29" s="1"/>
  <c r="D152" i="29" s="1"/>
  <c r="D153" i="29" s="1"/>
  <c r="D154" i="29" s="1"/>
  <c r="D155" i="29" s="1"/>
  <c r="D156" i="29" s="1"/>
  <c r="D157" i="29" s="1"/>
  <c r="D158" i="29" s="1"/>
  <c r="D159" i="29" s="1"/>
  <c r="D160" i="29" s="1"/>
  <c r="D161" i="29" s="1"/>
  <c r="D162" i="29" s="1"/>
  <c r="E306" i="31"/>
  <c r="E298" i="31"/>
  <c r="E307" i="31"/>
  <c r="E299" i="31"/>
  <c r="E308" i="31"/>
  <c r="E300" i="31"/>
  <c r="E303" i="31"/>
  <c r="E295" i="31"/>
  <c r="E304" i="31"/>
  <c r="E296" i="31"/>
  <c r="E305" i="31"/>
  <c r="E301" i="31"/>
  <c r="E302" i="31"/>
  <c r="E309" i="31"/>
  <c r="E297" i="31"/>
  <c r="S266" i="29"/>
  <c r="D267" i="29"/>
  <c r="D268" i="29" s="1"/>
  <c r="D269" i="29" s="1"/>
  <c r="D270" i="29" s="1"/>
  <c r="D271" i="29" s="1"/>
  <c r="D272" i="29" s="1"/>
  <c r="D273" i="29" s="1"/>
  <c r="D274" i="29" s="1"/>
  <c r="D275" i="29" s="1"/>
  <c r="D276" i="29" s="1"/>
  <c r="D277" i="29" s="1"/>
  <c r="D278" i="29" s="1"/>
  <c r="D279" i="29" s="1"/>
  <c r="D280" i="29" s="1"/>
  <c r="D281" i="29" s="1"/>
  <c r="E239" i="31"/>
  <c r="E231" i="31"/>
  <c r="E240" i="31"/>
  <c r="E232" i="31"/>
  <c r="E241" i="31"/>
  <c r="E233" i="31"/>
  <c r="E234" i="31"/>
  <c r="E235" i="31"/>
  <c r="E227" i="31"/>
  <c r="E236" i="31"/>
  <c r="E228" i="31"/>
  <c r="E238" i="31"/>
  <c r="E237" i="31"/>
  <c r="E230" i="31"/>
  <c r="E229" i="31"/>
  <c r="D199" i="29"/>
  <c r="D200" i="29" s="1"/>
  <c r="D201" i="29" s="1"/>
  <c r="D202" i="29" s="1"/>
  <c r="D203" i="29" s="1"/>
  <c r="D204" i="29" s="1"/>
  <c r="D205" i="29" s="1"/>
  <c r="D206" i="29" s="1"/>
  <c r="D207" i="29" s="1"/>
  <c r="D208" i="29" s="1"/>
  <c r="D209" i="29" s="1"/>
  <c r="D210" i="29" s="1"/>
  <c r="D211" i="29" s="1"/>
  <c r="D212" i="29" s="1"/>
  <c r="D213" i="29" s="1"/>
  <c r="S198" i="29"/>
  <c r="S93" i="30"/>
  <c r="T93" i="30"/>
  <c r="D114" i="29"/>
  <c r="D115" i="29" s="1"/>
  <c r="D116" i="29" s="1"/>
  <c r="D117" i="29" s="1"/>
  <c r="D118" i="29" s="1"/>
  <c r="D119" i="29" s="1"/>
  <c r="D120" i="29" s="1"/>
  <c r="D121" i="29" s="1"/>
  <c r="D122" i="29" s="1"/>
  <c r="D123" i="29" s="1"/>
  <c r="D124" i="29" s="1"/>
  <c r="D125" i="29" s="1"/>
  <c r="D126" i="29" s="1"/>
  <c r="D127" i="29" s="1"/>
  <c r="D128" i="29" s="1"/>
  <c r="S113" i="29"/>
  <c r="K5" i="27"/>
  <c r="J5" i="27"/>
  <c r="I5" i="27"/>
  <c r="G5" i="27"/>
  <c r="H5" i="27"/>
  <c r="K226" i="27"/>
  <c r="H226" i="27"/>
  <c r="G226" i="27"/>
  <c r="J226" i="27"/>
  <c r="I226" i="27"/>
  <c r="K22" i="27"/>
  <c r="J22" i="27"/>
  <c r="I22" i="27"/>
  <c r="H22" i="27"/>
  <c r="G22" i="27"/>
  <c r="E201" i="31"/>
  <c r="E193" i="31"/>
  <c r="E204" i="31"/>
  <c r="E196" i="31"/>
  <c r="E205" i="31"/>
  <c r="E197" i="31"/>
  <c r="E200" i="31"/>
  <c r="E199" i="31"/>
  <c r="E195" i="31"/>
  <c r="E207" i="31"/>
  <c r="E203" i="31"/>
  <c r="E198" i="31"/>
  <c r="E202" i="31"/>
  <c r="E206" i="31"/>
  <c r="E194" i="31"/>
  <c r="O157" i="28"/>
  <c r="D158" i="28"/>
  <c r="D159" i="28" s="1"/>
  <c r="D160" i="28" s="1"/>
  <c r="D161" i="28" s="1"/>
  <c r="D162" i="28" s="1"/>
  <c r="D163" i="28" s="1"/>
  <c r="D164" i="28" s="1"/>
  <c r="D165" i="28" s="1"/>
  <c r="D166" i="28" s="1"/>
  <c r="D167" i="28" s="1"/>
  <c r="D168" i="28" s="1"/>
  <c r="D169" i="28" s="1"/>
  <c r="D170" i="28" s="1"/>
  <c r="D171" i="28" s="1"/>
  <c r="D172" i="28" s="1"/>
  <c r="I73" i="27"/>
  <c r="K73" i="29" s="1"/>
  <c r="H73" i="27"/>
  <c r="J73" i="29" s="1"/>
  <c r="G73" i="27"/>
  <c r="I73" i="29" s="1"/>
  <c r="K73" i="27"/>
  <c r="J73" i="27"/>
  <c r="L73" i="29" s="1"/>
  <c r="K56" i="31"/>
  <c r="T56" i="31"/>
  <c r="S56" i="31"/>
  <c r="T106" i="31"/>
  <c r="S89" i="31"/>
  <c r="T174" i="31"/>
  <c r="S259" i="31"/>
  <c r="T310" i="31"/>
  <c r="E169" i="31"/>
  <c r="E161" i="31"/>
  <c r="E172" i="31"/>
  <c r="E164" i="31"/>
  <c r="E173" i="31"/>
  <c r="E165" i="31"/>
  <c r="E167" i="31"/>
  <c r="E163" i="31"/>
  <c r="E162" i="31"/>
  <c r="E171" i="31"/>
  <c r="E166" i="31"/>
  <c r="E170" i="31"/>
  <c r="E160" i="31"/>
  <c r="E168" i="31"/>
  <c r="E159" i="31"/>
  <c r="H315" i="28"/>
  <c r="J315" i="28" s="1"/>
  <c r="H323" i="25"/>
  <c r="T124" i="31"/>
  <c r="S124" i="31"/>
  <c r="K124" i="31"/>
  <c r="T90" i="31"/>
  <c r="S90" i="31"/>
  <c r="K90" i="31"/>
  <c r="O89" i="28"/>
  <c r="D90" i="28"/>
  <c r="D91" i="28" s="1"/>
  <c r="D92" i="28" s="1"/>
  <c r="D93" i="28" s="1"/>
  <c r="D94" i="28" s="1"/>
  <c r="D95" i="28" s="1"/>
  <c r="D96" i="28" s="1"/>
  <c r="D97" i="28" s="1"/>
  <c r="D98" i="28" s="1"/>
  <c r="D99" i="28" s="1"/>
  <c r="D100" i="28" s="1"/>
  <c r="D101" i="28" s="1"/>
  <c r="D102" i="28" s="1"/>
  <c r="D103" i="28" s="1"/>
  <c r="D104" i="28" s="1"/>
  <c r="K311" i="31"/>
  <c r="T311" i="31"/>
  <c r="S311" i="31"/>
  <c r="O242" i="28"/>
  <c r="D243" i="28"/>
  <c r="D244" i="28" s="1"/>
  <c r="D245" i="28" s="1"/>
  <c r="D246" i="28" s="1"/>
  <c r="D247" i="28" s="1"/>
  <c r="D248" i="28" s="1"/>
  <c r="D249" i="28" s="1"/>
  <c r="D250" i="28" s="1"/>
  <c r="D251" i="28" s="1"/>
  <c r="D252" i="28" s="1"/>
  <c r="D253" i="28" s="1"/>
  <c r="D254" i="28" s="1"/>
  <c r="D255" i="28" s="1"/>
  <c r="D256" i="28" s="1"/>
  <c r="D257" i="28" s="1"/>
  <c r="D175" i="28"/>
  <c r="D176" i="28" s="1"/>
  <c r="D177" i="28" s="1"/>
  <c r="D178" i="28" s="1"/>
  <c r="D179" i="28" s="1"/>
  <c r="D180" i="28" s="1"/>
  <c r="D181" i="28" s="1"/>
  <c r="D182" i="28" s="1"/>
  <c r="D183" i="28" s="1"/>
  <c r="D184" i="28" s="1"/>
  <c r="D185" i="28" s="1"/>
  <c r="D186" i="28" s="1"/>
  <c r="D187" i="28" s="1"/>
  <c r="D188" i="28" s="1"/>
  <c r="D189" i="28" s="1"/>
  <c r="O174" i="28"/>
  <c r="D124" i="28"/>
  <c r="D125" i="28" s="1"/>
  <c r="D126" i="28" s="1"/>
  <c r="D127" i="28" s="1"/>
  <c r="D128" i="28" s="1"/>
  <c r="D129" i="28" s="1"/>
  <c r="D130" i="28" s="1"/>
  <c r="D131" i="28" s="1"/>
  <c r="D132" i="28" s="1"/>
  <c r="D133" i="28" s="1"/>
  <c r="D134" i="28" s="1"/>
  <c r="D135" i="28" s="1"/>
  <c r="D136" i="28" s="1"/>
  <c r="D137" i="28" s="1"/>
  <c r="D138" i="28" s="1"/>
  <c r="O123" i="28"/>
  <c r="T113" i="30"/>
  <c r="D277" i="28"/>
  <c r="D278" i="28" s="1"/>
  <c r="D279" i="28" s="1"/>
  <c r="D280" i="28" s="1"/>
  <c r="D281" i="28" s="1"/>
  <c r="D282" i="28" s="1"/>
  <c r="D283" i="28" s="1"/>
  <c r="D284" i="28" s="1"/>
  <c r="D285" i="28" s="1"/>
  <c r="D286" i="28" s="1"/>
  <c r="D287" i="28" s="1"/>
  <c r="D288" i="28" s="1"/>
  <c r="D289" i="28" s="1"/>
  <c r="D290" i="28" s="1"/>
  <c r="D291" i="28" s="1"/>
  <c r="O276" i="28"/>
  <c r="L175" i="31"/>
  <c r="L181" i="30"/>
  <c r="I181" i="29"/>
  <c r="T181" i="29" s="1"/>
  <c r="K174" i="28"/>
  <c r="D5" i="28"/>
  <c r="D6" i="28" s="1"/>
  <c r="D7" i="28" s="1"/>
  <c r="D8" i="28" s="1"/>
  <c r="D9" i="28" s="1"/>
  <c r="D10" i="28" s="1"/>
  <c r="D11" i="28" s="1"/>
  <c r="D12" i="28" s="1"/>
  <c r="D13" i="28" s="1"/>
  <c r="D14" i="28" s="1"/>
  <c r="D15" i="28" s="1"/>
  <c r="D16" i="28" s="1"/>
  <c r="D17" i="28" s="1"/>
  <c r="D18" i="28" s="1"/>
  <c r="D19" i="28" s="1"/>
  <c r="O4" i="28"/>
  <c r="T294" i="31"/>
  <c r="K294" i="31"/>
  <c r="S294" i="31"/>
  <c r="N90" i="31"/>
  <c r="N93" i="30"/>
  <c r="K93" i="29"/>
  <c r="M89" i="28"/>
  <c r="D226" i="28"/>
  <c r="D227" i="28" s="1"/>
  <c r="D228" i="28" s="1"/>
  <c r="D229" i="28" s="1"/>
  <c r="D230" i="28" s="1"/>
  <c r="D231" i="28" s="1"/>
  <c r="D232" i="28" s="1"/>
  <c r="D233" i="28" s="1"/>
  <c r="D234" i="28" s="1"/>
  <c r="D235" i="28" s="1"/>
  <c r="D236" i="28" s="1"/>
  <c r="D237" i="28" s="1"/>
  <c r="D238" i="28" s="1"/>
  <c r="D239" i="28" s="1"/>
  <c r="D240" i="28" s="1"/>
  <c r="O225" i="28"/>
  <c r="D22" i="28"/>
  <c r="D23" i="28" s="1"/>
  <c r="D24" i="28" s="1"/>
  <c r="D25" i="28" s="1"/>
  <c r="D26" i="28" s="1"/>
  <c r="D27" i="28" s="1"/>
  <c r="D28" i="28" s="1"/>
  <c r="D29" i="28" s="1"/>
  <c r="D30" i="28" s="1"/>
  <c r="D31" i="28" s="1"/>
  <c r="D32" i="28" s="1"/>
  <c r="D33" i="28" s="1"/>
  <c r="D34" i="28" s="1"/>
  <c r="D35" i="28" s="1"/>
  <c r="D36" i="28" s="1"/>
  <c r="O21" i="28"/>
  <c r="H194" i="28"/>
  <c r="J194" i="28" s="1"/>
  <c r="H202" i="25"/>
  <c r="V202" i="29" s="1"/>
  <c r="S164" i="29"/>
  <c r="D165" i="29"/>
  <c r="D166" i="29" s="1"/>
  <c r="D167" i="29" s="1"/>
  <c r="D168" i="29" s="1"/>
  <c r="D169" i="29" s="1"/>
  <c r="D170" i="29" s="1"/>
  <c r="D171" i="29" s="1"/>
  <c r="D172" i="29" s="1"/>
  <c r="D173" i="29" s="1"/>
  <c r="D174" i="29" s="1"/>
  <c r="D175" i="29" s="1"/>
  <c r="D176" i="29" s="1"/>
  <c r="D177" i="29" s="1"/>
  <c r="D178" i="29" s="1"/>
  <c r="D179" i="29" s="1"/>
  <c r="D73" i="28"/>
  <c r="D74" i="28" s="1"/>
  <c r="D75" i="28" s="1"/>
  <c r="D76" i="28" s="1"/>
  <c r="D77" i="28" s="1"/>
  <c r="D78" i="28" s="1"/>
  <c r="D79" i="28" s="1"/>
  <c r="D80" i="28" s="1"/>
  <c r="D81" i="28" s="1"/>
  <c r="D82" i="28" s="1"/>
  <c r="D83" i="28" s="1"/>
  <c r="D84" i="28" s="1"/>
  <c r="D85" i="28" s="1"/>
  <c r="D86" i="28" s="1"/>
  <c r="D87" i="28" s="1"/>
  <c r="O72" i="28"/>
  <c r="T89" i="31"/>
  <c r="S140" i="31"/>
  <c r="T259" i="31"/>
  <c r="T293" i="31"/>
  <c r="K141" i="31"/>
  <c r="S141" i="31"/>
  <c r="T141" i="31"/>
  <c r="K260" i="31"/>
  <c r="T260" i="31"/>
  <c r="S260" i="31"/>
  <c r="T192" i="31"/>
  <c r="S192" i="31"/>
  <c r="K192" i="31"/>
  <c r="E292" i="31"/>
  <c r="E284" i="31"/>
  <c r="E285" i="31"/>
  <c r="E287" i="31"/>
  <c r="E279" i="31"/>
  <c r="E288" i="31"/>
  <c r="E280" i="31"/>
  <c r="E289" i="31"/>
  <c r="E281" i="31"/>
  <c r="E290" i="31"/>
  <c r="E291" i="31"/>
  <c r="E286" i="31"/>
  <c r="E282" i="31"/>
  <c r="E283" i="31"/>
  <c r="E278" i="31"/>
  <c r="S249" i="29"/>
  <c r="D250" i="29"/>
  <c r="D251" i="29" s="1"/>
  <c r="D252" i="29" s="1"/>
  <c r="D253" i="29" s="1"/>
  <c r="D254" i="29" s="1"/>
  <c r="D255" i="29" s="1"/>
  <c r="D256" i="29" s="1"/>
  <c r="D257" i="29" s="1"/>
  <c r="D258" i="29" s="1"/>
  <c r="D259" i="29" s="1"/>
  <c r="D260" i="29" s="1"/>
  <c r="D261" i="29" s="1"/>
  <c r="D262" i="29" s="1"/>
  <c r="D263" i="29" s="1"/>
  <c r="D264" i="29" s="1"/>
  <c r="E221" i="31"/>
  <c r="E213" i="31"/>
  <c r="E216" i="31"/>
  <c r="E217" i="31"/>
  <c r="E220" i="31"/>
  <c r="E211" i="31"/>
  <c r="E224" i="31"/>
  <c r="E219" i="31"/>
  <c r="E215" i="31"/>
  <c r="E214" i="31"/>
  <c r="E223" i="31"/>
  <c r="E218" i="31"/>
  <c r="E222" i="31"/>
  <c r="E212" i="31"/>
  <c r="E210" i="31"/>
  <c r="D182" i="29"/>
  <c r="D183" i="29" s="1"/>
  <c r="D184" i="29" s="1"/>
  <c r="D185" i="29" s="1"/>
  <c r="D186" i="29" s="1"/>
  <c r="D187" i="29" s="1"/>
  <c r="D188" i="29" s="1"/>
  <c r="D189" i="29" s="1"/>
  <c r="D190" i="29" s="1"/>
  <c r="D191" i="29" s="1"/>
  <c r="D192" i="29" s="1"/>
  <c r="D193" i="29" s="1"/>
  <c r="D194" i="29" s="1"/>
  <c r="D195" i="29" s="1"/>
  <c r="D196" i="29" s="1"/>
  <c r="S181" i="29"/>
  <c r="S130" i="29"/>
  <c r="D131" i="29"/>
  <c r="D132" i="29" s="1"/>
  <c r="D133" i="29" s="1"/>
  <c r="D134" i="29" s="1"/>
  <c r="D135" i="29" s="1"/>
  <c r="D136" i="29" s="1"/>
  <c r="D137" i="29" s="1"/>
  <c r="D138" i="29" s="1"/>
  <c r="D139" i="29" s="1"/>
  <c r="D140" i="29" s="1"/>
  <c r="D141" i="29" s="1"/>
  <c r="D142" i="29" s="1"/>
  <c r="D143" i="29" s="1"/>
  <c r="D144" i="29" s="1"/>
  <c r="D145" i="29" s="1"/>
  <c r="K107" i="31"/>
  <c r="T107" i="31"/>
  <c r="S107" i="31"/>
  <c r="E326" i="31"/>
  <c r="E318" i="31"/>
  <c r="E319" i="31"/>
  <c r="E320" i="31"/>
  <c r="E312" i="31"/>
  <c r="E323" i="31"/>
  <c r="E315" i="31"/>
  <c r="E324" i="31"/>
  <c r="E316" i="31"/>
  <c r="E321" i="31"/>
  <c r="E322" i="31"/>
  <c r="E317" i="31"/>
  <c r="E313" i="31"/>
  <c r="E325" i="31"/>
  <c r="E314" i="31"/>
  <c r="S283" i="29"/>
  <c r="D284" i="29"/>
  <c r="D285" i="29" s="1"/>
  <c r="D286" i="29" s="1"/>
  <c r="D287" i="29" s="1"/>
  <c r="D288" i="29" s="1"/>
  <c r="D289" i="29" s="1"/>
  <c r="D290" i="29" s="1"/>
  <c r="D291" i="29" s="1"/>
  <c r="D292" i="29" s="1"/>
  <c r="D293" i="29" s="1"/>
  <c r="D294" i="29" s="1"/>
  <c r="D295" i="29" s="1"/>
  <c r="D296" i="29" s="1"/>
  <c r="D297" i="29" s="1"/>
  <c r="D298" i="29" s="1"/>
  <c r="D209" i="28"/>
  <c r="D210" i="28" s="1"/>
  <c r="D211" i="28" s="1"/>
  <c r="D212" i="28" s="1"/>
  <c r="D213" i="28" s="1"/>
  <c r="D214" i="28" s="1"/>
  <c r="D215" i="28" s="1"/>
  <c r="D216" i="28" s="1"/>
  <c r="D217" i="28" s="1"/>
  <c r="D218" i="28" s="1"/>
  <c r="D219" i="28" s="1"/>
  <c r="D220" i="28" s="1"/>
  <c r="D221" i="28" s="1"/>
  <c r="D222" i="28" s="1"/>
  <c r="D223" i="28" s="1"/>
  <c r="O208" i="28"/>
  <c r="E189" i="31"/>
  <c r="E181" i="31"/>
  <c r="E185" i="31"/>
  <c r="E190" i="31"/>
  <c r="E180" i="31"/>
  <c r="E176" i="31"/>
  <c r="E182" i="31"/>
  <c r="E177" i="31"/>
  <c r="E183" i="31"/>
  <c r="E188" i="31"/>
  <c r="E178" i="31"/>
  <c r="E186" i="31"/>
  <c r="E184" i="31"/>
  <c r="E179" i="31"/>
  <c r="E187" i="31"/>
  <c r="M175" i="31"/>
  <c r="M181" i="30"/>
  <c r="J181" i="29"/>
  <c r="L174" i="28"/>
  <c r="E36" i="31"/>
  <c r="E37" i="31"/>
  <c r="E30" i="31"/>
  <c r="E31" i="31"/>
  <c r="E23" i="31"/>
  <c r="E32" i="31"/>
  <c r="E24" i="31"/>
  <c r="E33" i="31"/>
  <c r="E25" i="31"/>
  <c r="E34" i="31"/>
  <c r="E26" i="31"/>
  <c r="E35" i="31"/>
  <c r="E27" i="31"/>
  <c r="E28" i="31"/>
  <c r="E29" i="31"/>
  <c r="K39" i="27"/>
  <c r="J39" i="27"/>
  <c r="I39" i="27"/>
  <c r="H39" i="27"/>
  <c r="G39" i="27"/>
  <c r="O90" i="31"/>
  <c r="O93" i="30"/>
  <c r="L93" i="29"/>
  <c r="N89" i="28"/>
  <c r="H262" i="28"/>
  <c r="J262" i="28" s="1"/>
  <c r="H270" i="25"/>
  <c r="D233" i="29"/>
  <c r="D234" i="29" s="1"/>
  <c r="D235" i="29" s="1"/>
  <c r="D236" i="29" s="1"/>
  <c r="D237" i="29" s="1"/>
  <c r="D238" i="29" s="1"/>
  <c r="D239" i="29" s="1"/>
  <c r="D240" i="29" s="1"/>
  <c r="D241" i="29" s="1"/>
  <c r="D242" i="29" s="1"/>
  <c r="D243" i="29" s="1"/>
  <c r="D244" i="29" s="1"/>
  <c r="D245" i="29" s="1"/>
  <c r="D246" i="29" s="1"/>
  <c r="D247" i="29" s="1"/>
  <c r="S232" i="29"/>
  <c r="D23" i="29"/>
  <c r="D24" i="29" s="1"/>
  <c r="D25" i="29" s="1"/>
  <c r="D26" i="29" s="1"/>
  <c r="D27" i="29" s="1"/>
  <c r="D28" i="29" s="1"/>
  <c r="D29" i="29" s="1"/>
  <c r="D30" i="29" s="1"/>
  <c r="D31" i="29" s="1"/>
  <c r="D32" i="29" s="1"/>
  <c r="D33" i="29" s="1"/>
  <c r="D34" i="29" s="1"/>
  <c r="D35" i="29" s="1"/>
  <c r="D36" i="29" s="1"/>
  <c r="D37" i="29" s="1"/>
  <c r="S22" i="29"/>
  <c r="O260" i="31"/>
  <c r="O266" i="30"/>
  <c r="L266" i="29"/>
  <c r="N259" i="28"/>
  <c r="D77" i="29"/>
  <c r="D78" i="29" s="1"/>
  <c r="D79" i="29" s="1"/>
  <c r="D80" i="29" s="1"/>
  <c r="D81" i="29" s="1"/>
  <c r="D82" i="29" s="1"/>
  <c r="D83" i="29" s="1"/>
  <c r="D84" i="29" s="1"/>
  <c r="D85" i="29" s="1"/>
  <c r="D86" i="29" s="1"/>
  <c r="D87" i="29" s="1"/>
  <c r="D88" i="29" s="1"/>
  <c r="D89" i="29" s="1"/>
  <c r="D90" i="29" s="1"/>
  <c r="D91" i="29" s="1"/>
  <c r="S76" i="29"/>
  <c r="S21" i="31"/>
  <c r="T140" i="31"/>
  <c r="S225" i="31"/>
  <c r="S242" i="31"/>
  <c r="S327" i="31"/>
  <c r="G107" i="27"/>
  <c r="I110" i="29" s="1"/>
  <c r="K107" i="27"/>
  <c r="I107" i="27"/>
  <c r="K110" i="29" s="1"/>
  <c r="H107" i="27"/>
  <c r="J110" i="29" s="1"/>
  <c r="J107" i="27"/>
  <c r="L110" i="29" s="1"/>
  <c r="S130" i="30"/>
  <c r="T130" i="30"/>
  <c r="E149" i="31"/>
  <c r="E152" i="31"/>
  <c r="E144" i="31"/>
  <c r="E153" i="31"/>
  <c r="E145" i="31"/>
  <c r="E155" i="31"/>
  <c r="E151" i="31"/>
  <c r="E146" i="31"/>
  <c r="E150" i="31"/>
  <c r="E154" i="31"/>
  <c r="E148" i="31"/>
  <c r="E147" i="31"/>
  <c r="E156" i="31"/>
  <c r="E143" i="31"/>
  <c r="E142" i="31"/>
  <c r="K141" i="27"/>
  <c r="J141" i="27"/>
  <c r="I141" i="27"/>
  <c r="G141" i="27"/>
  <c r="H141" i="27"/>
  <c r="E257" i="31"/>
  <c r="E251" i="31"/>
  <c r="E256" i="31"/>
  <c r="E252" i="31"/>
  <c r="E244" i="31"/>
  <c r="E258" i="31"/>
  <c r="E253" i="31"/>
  <c r="E245" i="31"/>
  <c r="E254" i="31"/>
  <c r="E246" i="31"/>
  <c r="E247" i="31"/>
  <c r="E255" i="31"/>
  <c r="E248" i="31"/>
  <c r="E249" i="31"/>
  <c r="E250" i="31"/>
  <c r="D216" i="29"/>
  <c r="D217" i="29" s="1"/>
  <c r="D218" i="29" s="1"/>
  <c r="D219" i="29" s="1"/>
  <c r="D220" i="29" s="1"/>
  <c r="D221" i="29" s="1"/>
  <c r="D222" i="29" s="1"/>
  <c r="D223" i="29" s="1"/>
  <c r="D224" i="29" s="1"/>
  <c r="D225" i="29" s="1"/>
  <c r="D226" i="29" s="1"/>
  <c r="D227" i="29" s="1"/>
  <c r="D228" i="29" s="1"/>
  <c r="D229" i="29" s="1"/>
  <c r="D230" i="29" s="1"/>
  <c r="S215" i="29"/>
  <c r="N175" i="31"/>
  <c r="N181" i="30"/>
  <c r="K181" i="29"/>
  <c r="M174" i="28"/>
  <c r="L90" i="31"/>
  <c r="L93" i="30"/>
  <c r="I93" i="29"/>
  <c r="K89" i="28"/>
  <c r="T22" i="30"/>
  <c r="S22" i="30"/>
  <c r="L260" i="31"/>
  <c r="L266" i="30"/>
  <c r="I266" i="29"/>
  <c r="T266" i="29" s="1"/>
  <c r="K259" i="28"/>
  <c r="S158" i="31"/>
  <c r="K158" i="31"/>
  <c r="T158" i="31"/>
  <c r="T76" i="30"/>
  <c r="S76" i="30"/>
  <c r="T21" i="31"/>
  <c r="S191" i="31"/>
  <c r="T225" i="31"/>
  <c r="T242" i="31"/>
  <c r="F332" i="17"/>
  <c r="F322" i="17"/>
  <c r="F307" i="17"/>
  <c r="F271" i="17"/>
  <c r="F245" i="17"/>
  <c r="F218" i="17"/>
  <c r="F210" i="17"/>
  <c r="F203" i="17"/>
  <c r="F182" i="17"/>
  <c r="F164" i="17"/>
  <c r="F150" i="17"/>
  <c r="F132" i="17"/>
  <c r="F129" i="17"/>
  <c r="F121" i="17"/>
  <c r="F119" i="17"/>
  <c r="F115" i="17"/>
  <c r="F110" i="17"/>
  <c r="F109" i="17"/>
  <c r="F105" i="17"/>
  <c r="F101" i="17"/>
  <c r="F100" i="17"/>
  <c r="F93" i="17"/>
  <c r="F87" i="17"/>
  <c r="F79" i="17"/>
  <c r="F75" i="17"/>
  <c r="F68" i="17"/>
  <c r="F63" i="17"/>
  <c r="F57" i="17"/>
  <c r="F51" i="17"/>
  <c r="F47" i="17"/>
  <c r="F46" i="17"/>
  <c r="F43" i="17"/>
  <c r="F37" i="17"/>
  <c r="F35" i="17"/>
  <c r="F33" i="17"/>
  <c r="F32" i="17"/>
  <c r="F31" i="17"/>
  <c r="F28" i="17"/>
  <c r="F23" i="17"/>
  <c r="F20" i="17"/>
  <c r="F15" i="17"/>
  <c r="F12" i="17"/>
  <c r="F9" i="17"/>
  <c r="P77" i="29" l="1"/>
  <c r="P80" i="29"/>
  <c r="P45" i="29"/>
  <c r="P44" i="29"/>
  <c r="D109" i="29"/>
  <c r="D110" i="29" s="1"/>
  <c r="T108" i="29"/>
  <c r="T107" i="29"/>
  <c r="D72" i="29"/>
  <c r="H179" i="28"/>
  <c r="J179" i="28" s="1"/>
  <c r="H178" i="28"/>
  <c r="J178" i="28" s="1"/>
  <c r="V185" i="29"/>
  <c r="D72" i="25"/>
  <c r="M35" i="26"/>
  <c r="H280" i="28"/>
  <c r="J280" i="28" s="1"/>
  <c r="H288" i="25"/>
  <c r="H246" i="28"/>
  <c r="J246" i="28" s="1"/>
  <c r="H254" i="25"/>
  <c r="H212" i="28"/>
  <c r="J212" i="28" s="1"/>
  <c r="H220" i="25"/>
  <c r="I247" i="31"/>
  <c r="P247" i="31"/>
  <c r="T247" i="31" s="1"/>
  <c r="H247" i="31"/>
  <c r="O247" i="31"/>
  <c r="N247" i="31"/>
  <c r="F247" i="31"/>
  <c r="M247" i="31"/>
  <c r="L247" i="31"/>
  <c r="K247" i="31"/>
  <c r="J247" i="31"/>
  <c r="S247" i="31"/>
  <c r="O151" i="31"/>
  <c r="L151" i="31"/>
  <c r="K151" i="31"/>
  <c r="P151" i="31"/>
  <c r="N151" i="31"/>
  <c r="M151" i="31"/>
  <c r="J151" i="31"/>
  <c r="I151" i="31"/>
  <c r="H151" i="31"/>
  <c r="S151" i="31"/>
  <c r="F151" i="31"/>
  <c r="L141" i="31"/>
  <c r="L147" i="30"/>
  <c r="I147" i="29"/>
  <c r="K140" i="28"/>
  <c r="P33" i="31"/>
  <c r="H33" i="31"/>
  <c r="O33" i="31"/>
  <c r="N33" i="31"/>
  <c r="F33" i="31"/>
  <c r="M33" i="31"/>
  <c r="L33" i="31"/>
  <c r="K33" i="31"/>
  <c r="J33" i="31"/>
  <c r="I33" i="31"/>
  <c r="S33" i="31"/>
  <c r="L291" i="31"/>
  <c r="K291" i="31"/>
  <c r="I291" i="31"/>
  <c r="P291" i="31"/>
  <c r="T291" i="31" s="1"/>
  <c r="H291" i="31"/>
  <c r="O291" i="31"/>
  <c r="M291" i="31"/>
  <c r="F291" i="31"/>
  <c r="S291" i="31"/>
  <c r="N291" i="31"/>
  <c r="J291" i="31"/>
  <c r="H331" i="28"/>
  <c r="J331" i="28" s="1"/>
  <c r="H339" i="25"/>
  <c r="I333" i="31"/>
  <c r="P333" i="31"/>
  <c r="H333" i="31"/>
  <c r="O333" i="31"/>
  <c r="N333" i="31"/>
  <c r="F333" i="31"/>
  <c r="M333" i="31"/>
  <c r="K333" i="31"/>
  <c r="S333" i="31"/>
  <c r="J333" i="31"/>
  <c r="L333" i="31"/>
  <c r="M337" i="31"/>
  <c r="L337" i="31"/>
  <c r="K337" i="31"/>
  <c r="S337" i="31"/>
  <c r="J337" i="31"/>
  <c r="I337" i="31"/>
  <c r="O337" i="31"/>
  <c r="N337" i="31"/>
  <c r="F337" i="31"/>
  <c r="P337" i="31"/>
  <c r="H337" i="31"/>
  <c r="O124" i="31"/>
  <c r="O130" i="30"/>
  <c r="L130" i="29"/>
  <c r="N123" i="28"/>
  <c r="L158" i="31"/>
  <c r="L164" i="30"/>
  <c r="I164" i="29"/>
  <c r="T164" i="29" s="1"/>
  <c r="K157" i="28"/>
  <c r="L263" i="31"/>
  <c r="K263" i="31"/>
  <c r="I263" i="31"/>
  <c r="P263" i="31"/>
  <c r="H263" i="31"/>
  <c r="O263" i="31"/>
  <c r="F263" i="31"/>
  <c r="S263" i="31"/>
  <c r="N263" i="31"/>
  <c r="M263" i="31"/>
  <c r="J263" i="31"/>
  <c r="M264" i="31"/>
  <c r="L264" i="31"/>
  <c r="S264" i="31"/>
  <c r="J264" i="31"/>
  <c r="I264" i="31"/>
  <c r="P264" i="31"/>
  <c r="T264" i="31" s="1"/>
  <c r="H264" i="31"/>
  <c r="K264" i="31"/>
  <c r="F264" i="31"/>
  <c r="N264" i="31"/>
  <c r="O264" i="31"/>
  <c r="N209" i="31"/>
  <c r="N215" i="30"/>
  <c r="K215" i="29"/>
  <c r="M208" i="28"/>
  <c r="O311" i="31"/>
  <c r="O317" i="30"/>
  <c r="L317" i="29"/>
  <c r="N310" i="28"/>
  <c r="N142" i="31"/>
  <c r="F142" i="31"/>
  <c r="K142" i="31"/>
  <c r="S142" i="31"/>
  <c r="J142" i="31"/>
  <c r="P142" i="31"/>
  <c r="Q142" i="31" s="1"/>
  <c r="O142" i="31"/>
  <c r="M142" i="31"/>
  <c r="L142" i="31"/>
  <c r="I142" i="31"/>
  <c r="H142" i="31"/>
  <c r="M251" i="31"/>
  <c r="L251" i="31"/>
  <c r="K251" i="31"/>
  <c r="S251" i="31"/>
  <c r="J251" i="31"/>
  <c r="I251" i="31"/>
  <c r="P251" i="31"/>
  <c r="T251" i="31" s="1"/>
  <c r="H251" i="31"/>
  <c r="N251" i="31"/>
  <c r="F251" i="31"/>
  <c r="O251" i="31"/>
  <c r="L39" i="31"/>
  <c r="L39" i="30"/>
  <c r="I39" i="29"/>
  <c r="K38" i="28"/>
  <c r="I322" i="31"/>
  <c r="P322" i="31"/>
  <c r="T322" i="31" s="1"/>
  <c r="H322" i="31"/>
  <c r="O322" i="31"/>
  <c r="L322" i="31"/>
  <c r="K322" i="31"/>
  <c r="F322" i="31"/>
  <c r="S322" i="31"/>
  <c r="N322" i="31"/>
  <c r="M322" i="31"/>
  <c r="J322" i="31"/>
  <c r="S258" i="31"/>
  <c r="J258" i="31"/>
  <c r="N258" i="31"/>
  <c r="F258" i="31"/>
  <c r="H258" i="31"/>
  <c r="P258" i="31"/>
  <c r="O258" i="31"/>
  <c r="M258" i="31"/>
  <c r="L258" i="31"/>
  <c r="K258" i="31"/>
  <c r="I258" i="31"/>
  <c r="S154" i="31"/>
  <c r="J154" i="31"/>
  <c r="O154" i="31"/>
  <c r="N154" i="31"/>
  <c r="F154" i="31"/>
  <c r="H154" i="31"/>
  <c r="P154" i="31"/>
  <c r="T154" i="31" s="1"/>
  <c r="M154" i="31"/>
  <c r="L154" i="31"/>
  <c r="I154" i="31"/>
  <c r="K154" i="31"/>
  <c r="M107" i="31"/>
  <c r="M113" i="30"/>
  <c r="J113" i="29"/>
  <c r="L106" i="28"/>
  <c r="S186" i="31"/>
  <c r="J186" i="31"/>
  <c r="O186" i="31"/>
  <c r="N186" i="31"/>
  <c r="F186" i="31"/>
  <c r="I186" i="31"/>
  <c r="P186" i="31"/>
  <c r="T186" i="31" s="1"/>
  <c r="M186" i="31"/>
  <c r="L186" i="31"/>
  <c r="H186" i="31"/>
  <c r="K186" i="31"/>
  <c r="T93" i="29"/>
  <c r="S248" i="31"/>
  <c r="J248" i="31"/>
  <c r="I248" i="31"/>
  <c r="P248" i="31"/>
  <c r="H248" i="31"/>
  <c r="O248" i="31"/>
  <c r="N248" i="31"/>
  <c r="F248" i="31"/>
  <c r="M248" i="31"/>
  <c r="K248" i="31"/>
  <c r="L248" i="31"/>
  <c r="N244" i="31"/>
  <c r="F244" i="31"/>
  <c r="M244" i="31"/>
  <c r="L244" i="31"/>
  <c r="K244" i="31"/>
  <c r="S244" i="31"/>
  <c r="J244" i="31"/>
  <c r="I244" i="31"/>
  <c r="O244" i="31"/>
  <c r="P244" i="31"/>
  <c r="Q244" i="31" s="1"/>
  <c r="H244" i="31"/>
  <c r="N150" i="31"/>
  <c r="F150" i="31"/>
  <c r="K150" i="31"/>
  <c r="S150" i="31"/>
  <c r="J150" i="31"/>
  <c r="P150" i="31"/>
  <c r="O150" i="31"/>
  <c r="M150" i="31"/>
  <c r="L150" i="31"/>
  <c r="I150" i="31"/>
  <c r="H150" i="31"/>
  <c r="M149" i="31"/>
  <c r="S149" i="31"/>
  <c r="J149" i="31"/>
  <c r="I149" i="31"/>
  <c r="H149" i="31"/>
  <c r="F149" i="31"/>
  <c r="P149" i="31"/>
  <c r="O149" i="31"/>
  <c r="N149" i="31"/>
  <c r="K149" i="31"/>
  <c r="L149" i="31"/>
  <c r="N107" i="31"/>
  <c r="N113" i="30"/>
  <c r="K113" i="29"/>
  <c r="M106" i="28"/>
  <c r="L29" i="31"/>
  <c r="K29" i="31"/>
  <c r="S29" i="31"/>
  <c r="J29" i="31"/>
  <c r="I29" i="31"/>
  <c r="P29" i="31"/>
  <c r="T29" i="31" s="1"/>
  <c r="H29" i="31"/>
  <c r="O29" i="31"/>
  <c r="N29" i="31"/>
  <c r="M29" i="31"/>
  <c r="F29" i="31"/>
  <c r="O24" i="31"/>
  <c r="N24" i="31"/>
  <c r="F24" i="31"/>
  <c r="M24" i="31"/>
  <c r="L24" i="31"/>
  <c r="K24" i="31"/>
  <c r="S24" i="31"/>
  <c r="J24" i="31"/>
  <c r="P24" i="31"/>
  <c r="T24" i="31" s="1"/>
  <c r="I24" i="31"/>
  <c r="H24" i="31"/>
  <c r="S178" i="31"/>
  <c r="L178" i="31"/>
  <c r="J178" i="31"/>
  <c r="P178" i="31"/>
  <c r="H178" i="31"/>
  <c r="O178" i="31"/>
  <c r="N178" i="31"/>
  <c r="F178" i="31"/>
  <c r="M178" i="31"/>
  <c r="I178" i="31"/>
  <c r="K178" i="31"/>
  <c r="I185" i="31"/>
  <c r="N185" i="31"/>
  <c r="F185" i="31"/>
  <c r="M185" i="31"/>
  <c r="L185" i="31"/>
  <c r="J185" i="31"/>
  <c r="S185" i="31"/>
  <c r="P185" i="31"/>
  <c r="O185" i="31"/>
  <c r="K185" i="31"/>
  <c r="H185" i="31"/>
  <c r="L325" i="31"/>
  <c r="K325" i="31"/>
  <c r="S325" i="31"/>
  <c r="J325" i="31"/>
  <c r="I325" i="31"/>
  <c r="O325" i="31"/>
  <c r="N325" i="31"/>
  <c r="F325" i="31"/>
  <c r="M325" i="31"/>
  <c r="H325" i="31"/>
  <c r="P325" i="31"/>
  <c r="T325" i="31" s="1"/>
  <c r="S323" i="31"/>
  <c r="J323" i="31"/>
  <c r="I323" i="31"/>
  <c r="P323" i="31"/>
  <c r="T323" i="31" s="1"/>
  <c r="H323" i="31"/>
  <c r="O323" i="31"/>
  <c r="M323" i="31"/>
  <c r="L323" i="31"/>
  <c r="N323" i="31"/>
  <c r="K323" i="31"/>
  <c r="F323" i="31"/>
  <c r="O215" i="31"/>
  <c r="L215" i="31"/>
  <c r="K215" i="31"/>
  <c r="H215" i="31"/>
  <c r="S215" i="31"/>
  <c r="F215" i="31"/>
  <c r="P215" i="31"/>
  <c r="N215" i="31"/>
  <c r="M215" i="31"/>
  <c r="J215" i="31"/>
  <c r="I215" i="31"/>
  <c r="M221" i="31"/>
  <c r="S221" i="31"/>
  <c r="J221" i="31"/>
  <c r="I221" i="31"/>
  <c r="P221" i="31"/>
  <c r="T221" i="31" s="1"/>
  <c r="O221" i="31"/>
  <c r="N221" i="31"/>
  <c r="L221" i="31"/>
  <c r="K221" i="31"/>
  <c r="H221" i="31"/>
  <c r="F221" i="31"/>
  <c r="K290" i="31"/>
  <c r="S290" i="31"/>
  <c r="J290" i="31"/>
  <c r="P290" i="31"/>
  <c r="T290" i="31" s="1"/>
  <c r="H290" i="31"/>
  <c r="O290" i="31"/>
  <c r="N290" i="31"/>
  <c r="F290" i="31"/>
  <c r="I290" i="31"/>
  <c r="M290" i="31"/>
  <c r="L290" i="31"/>
  <c r="M284" i="31"/>
  <c r="L284" i="31"/>
  <c r="S284" i="31"/>
  <c r="J284" i="31"/>
  <c r="I284" i="31"/>
  <c r="P284" i="31"/>
  <c r="T284" i="31" s="1"/>
  <c r="H284" i="31"/>
  <c r="O284" i="31"/>
  <c r="N284" i="31"/>
  <c r="K284" i="31"/>
  <c r="F284" i="31"/>
  <c r="O87" i="28"/>
  <c r="O86" i="28"/>
  <c r="O85" i="28"/>
  <c r="O84" i="28"/>
  <c r="O83" i="28"/>
  <c r="O82" i="28"/>
  <c r="O81" i="28"/>
  <c r="O80" i="28"/>
  <c r="O79" i="28"/>
  <c r="O78" i="28"/>
  <c r="O77" i="28"/>
  <c r="O76" i="28"/>
  <c r="O75" i="28"/>
  <c r="O74" i="28"/>
  <c r="O73" i="28"/>
  <c r="O240" i="28"/>
  <c r="O239" i="28"/>
  <c r="O238" i="28"/>
  <c r="O237" i="28"/>
  <c r="O236" i="28"/>
  <c r="O235" i="28"/>
  <c r="O234" i="28"/>
  <c r="O233" i="28"/>
  <c r="O232" i="28"/>
  <c r="O231" i="28"/>
  <c r="O230" i="28"/>
  <c r="O229" i="28"/>
  <c r="O228" i="28"/>
  <c r="R228" i="28" s="1"/>
  <c r="O227" i="28"/>
  <c r="R227" i="28" s="1"/>
  <c r="O226" i="28"/>
  <c r="R226" i="28" s="1"/>
  <c r="O189" i="28"/>
  <c r="O188" i="28"/>
  <c r="O187" i="28"/>
  <c r="O186" i="28"/>
  <c r="O185" i="28"/>
  <c r="O184" i="28"/>
  <c r="O183" i="28"/>
  <c r="O182" i="28"/>
  <c r="O181" i="28"/>
  <c r="O180" i="28"/>
  <c r="O179" i="28"/>
  <c r="R179" i="28" s="1"/>
  <c r="O178" i="28"/>
  <c r="R178" i="28" s="1"/>
  <c r="O177" i="28"/>
  <c r="R177" i="28" s="1"/>
  <c r="O176" i="28"/>
  <c r="R176" i="28" s="1"/>
  <c r="O175" i="28"/>
  <c r="R175" i="28" s="1"/>
  <c r="O104" i="28"/>
  <c r="O103" i="28"/>
  <c r="O102" i="28"/>
  <c r="O101" i="28"/>
  <c r="O100" i="28"/>
  <c r="O99" i="28"/>
  <c r="O98" i="28"/>
  <c r="O97" i="28"/>
  <c r="O96" i="28"/>
  <c r="O95" i="28"/>
  <c r="O94" i="28"/>
  <c r="O93" i="28"/>
  <c r="O92" i="28"/>
  <c r="O91" i="28"/>
  <c r="O90" i="28"/>
  <c r="L168" i="31"/>
  <c r="I168" i="31"/>
  <c r="P168" i="31"/>
  <c r="T168" i="31" s="1"/>
  <c r="H168" i="31"/>
  <c r="N168" i="31"/>
  <c r="M168" i="31"/>
  <c r="K168" i="31"/>
  <c r="J168" i="31"/>
  <c r="F168" i="31"/>
  <c r="S168" i="31"/>
  <c r="O168" i="31"/>
  <c r="I165" i="31"/>
  <c r="N165" i="31"/>
  <c r="F165" i="31"/>
  <c r="M165" i="31"/>
  <c r="K165" i="31"/>
  <c r="J165" i="31"/>
  <c r="H165" i="31"/>
  <c r="S165" i="31"/>
  <c r="P165" i="31"/>
  <c r="T165" i="31" s="1"/>
  <c r="O165" i="31"/>
  <c r="L165" i="31"/>
  <c r="S206" i="31"/>
  <c r="J206" i="31"/>
  <c r="O206" i="31"/>
  <c r="N206" i="31"/>
  <c r="F206" i="31"/>
  <c r="M206" i="31"/>
  <c r="L206" i="31"/>
  <c r="K206" i="31"/>
  <c r="H206" i="31"/>
  <c r="P206" i="31"/>
  <c r="T206" i="31" s="1"/>
  <c r="I206" i="31"/>
  <c r="I197" i="31"/>
  <c r="N197" i="31"/>
  <c r="F197" i="31"/>
  <c r="M197" i="31"/>
  <c r="O197" i="31"/>
  <c r="K197" i="31"/>
  <c r="H197" i="31"/>
  <c r="S197" i="31"/>
  <c r="P197" i="31"/>
  <c r="T197" i="31" s="1"/>
  <c r="L197" i="31"/>
  <c r="J197" i="31"/>
  <c r="M22" i="31"/>
  <c r="M22" i="30"/>
  <c r="J22" i="29"/>
  <c r="L21" i="28"/>
  <c r="N5" i="31"/>
  <c r="N5" i="30"/>
  <c r="K5" i="29"/>
  <c r="M4" i="28"/>
  <c r="I235" i="31"/>
  <c r="P235" i="31"/>
  <c r="T235" i="31" s="1"/>
  <c r="H235" i="31"/>
  <c r="O235" i="31"/>
  <c r="N235" i="31"/>
  <c r="F235" i="31"/>
  <c r="M235" i="31"/>
  <c r="L235" i="31"/>
  <c r="S235" i="31"/>
  <c r="J235" i="31"/>
  <c r="K235" i="31"/>
  <c r="K304" i="31"/>
  <c r="S304" i="31"/>
  <c r="J304" i="31"/>
  <c r="I304" i="31"/>
  <c r="N304" i="31"/>
  <c r="F304" i="31"/>
  <c r="M304" i="31"/>
  <c r="H304" i="31"/>
  <c r="P304" i="31"/>
  <c r="O304" i="31"/>
  <c r="L304" i="31"/>
  <c r="M306" i="31"/>
  <c r="L306" i="31"/>
  <c r="K306" i="31"/>
  <c r="P306" i="31"/>
  <c r="T306" i="31" s="1"/>
  <c r="H306" i="31"/>
  <c r="O306" i="31"/>
  <c r="N306" i="31"/>
  <c r="I306" i="31"/>
  <c r="F306" i="31"/>
  <c r="S306" i="31"/>
  <c r="J306" i="31"/>
  <c r="I341" i="31"/>
  <c r="P341" i="31"/>
  <c r="T341" i="31" s="1"/>
  <c r="H341" i="31"/>
  <c r="O341" i="31"/>
  <c r="N341" i="31"/>
  <c r="F341" i="31"/>
  <c r="M341" i="31"/>
  <c r="K341" i="31"/>
  <c r="S341" i="31"/>
  <c r="J341" i="31"/>
  <c r="L341" i="31"/>
  <c r="M158" i="31"/>
  <c r="M164" i="30"/>
  <c r="J164" i="29"/>
  <c r="L157" i="28"/>
  <c r="I261" i="31"/>
  <c r="O261" i="31"/>
  <c r="N261" i="31"/>
  <c r="F261" i="31"/>
  <c r="M261" i="31"/>
  <c r="H261" i="31"/>
  <c r="S261" i="31"/>
  <c r="P261" i="31"/>
  <c r="Q261" i="31" s="1"/>
  <c r="L261" i="31"/>
  <c r="J261" i="31"/>
  <c r="K261" i="31"/>
  <c r="M272" i="31"/>
  <c r="L272" i="31"/>
  <c r="S272" i="31"/>
  <c r="J272" i="31"/>
  <c r="I272" i="31"/>
  <c r="P272" i="31"/>
  <c r="H272" i="31"/>
  <c r="F272" i="31"/>
  <c r="O272" i="31"/>
  <c r="N272" i="31"/>
  <c r="K272" i="31"/>
  <c r="O325" i="28"/>
  <c r="O324" i="28"/>
  <c r="O323" i="28"/>
  <c r="O322" i="28"/>
  <c r="O321" i="28"/>
  <c r="O320" i="28"/>
  <c r="O319" i="28"/>
  <c r="O318" i="28"/>
  <c r="O317" i="28"/>
  <c r="O316" i="28"/>
  <c r="O315" i="28"/>
  <c r="R315" i="28" s="1"/>
  <c r="O314" i="28"/>
  <c r="R314" i="28" s="1"/>
  <c r="O313" i="28"/>
  <c r="R313" i="28" s="1"/>
  <c r="O312" i="28"/>
  <c r="R312" i="28" s="1"/>
  <c r="O311" i="28"/>
  <c r="R311" i="28" s="1"/>
  <c r="N311" i="31"/>
  <c r="N317" i="30"/>
  <c r="K317" i="29"/>
  <c r="M310" i="28"/>
  <c r="K177" i="31"/>
  <c r="I177" i="31"/>
  <c r="O177" i="31"/>
  <c r="N177" i="31"/>
  <c r="F177" i="31"/>
  <c r="M177" i="31"/>
  <c r="S177" i="31"/>
  <c r="P177" i="31"/>
  <c r="L177" i="31"/>
  <c r="J177" i="31"/>
  <c r="H177" i="31"/>
  <c r="K249" i="31"/>
  <c r="S249" i="31"/>
  <c r="J249" i="31"/>
  <c r="I249" i="31"/>
  <c r="P249" i="31"/>
  <c r="H249" i="31"/>
  <c r="O249" i="31"/>
  <c r="N249" i="31"/>
  <c r="F249" i="31"/>
  <c r="M249" i="31"/>
  <c r="L249" i="31"/>
  <c r="P152" i="31"/>
  <c r="T152" i="31" s="1"/>
  <c r="H152" i="31"/>
  <c r="M152" i="31"/>
  <c r="L152" i="31"/>
  <c r="N152" i="31"/>
  <c r="K152" i="31"/>
  <c r="J152" i="31"/>
  <c r="I152" i="31"/>
  <c r="S152" i="31"/>
  <c r="F152" i="31"/>
  <c r="O152" i="31"/>
  <c r="N190" i="31"/>
  <c r="F190" i="31"/>
  <c r="K190" i="31"/>
  <c r="S190" i="31"/>
  <c r="J190" i="31"/>
  <c r="L190" i="31"/>
  <c r="H190" i="31"/>
  <c r="P190" i="31"/>
  <c r="T190" i="31" s="1"/>
  <c r="O190" i="31"/>
  <c r="M190" i="31"/>
  <c r="I190" i="31"/>
  <c r="I314" i="31"/>
  <c r="P314" i="31"/>
  <c r="T314" i="31" s="1"/>
  <c r="H314" i="31"/>
  <c r="O314" i="31"/>
  <c r="L314" i="31"/>
  <c r="K314" i="31"/>
  <c r="J314" i="31"/>
  <c r="S314" i="31"/>
  <c r="M314" i="31"/>
  <c r="F314" i="31"/>
  <c r="N314" i="31"/>
  <c r="S315" i="31"/>
  <c r="J315" i="31"/>
  <c r="I315" i="31"/>
  <c r="P315" i="31"/>
  <c r="H315" i="31"/>
  <c r="M315" i="31"/>
  <c r="L315" i="31"/>
  <c r="O315" i="31"/>
  <c r="N315" i="31"/>
  <c r="F315" i="31"/>
  <c r="K315" i="31"/>
  <c r="N214" i="31"/>
  <c r="F214" i="31"/>
  <c r="K214" i="31"/>
  <c r="S214" i="31"/>
  <c r="J214" i="31"/>
  <c r="L214" i="31"/>
  <c r="I214" i="31"/>
  <c r="H214" i="31"/>
  <c r="P214" i="31"/>
  <c r="T214" i="31" s="1"/>
  <c r="O214" i="31"/>
  <c r="M214" i="31"/>
  <c r="M213" i="31"/>
  <c r="S213" i="31"/>
  <c r="J213" i="31"/>
  <c r="I213" i="31"/>
  <c r="N213" i="31"/>
  <c r="L213" i="31"/>
  <c r="K213" i="31"/>
  <c r="H213" i="31"/>
  <c r="F213" i="31"/>
  <c r="P213" i="31"/>
  <c r="T213" i="31" s="1"/>
  <c r="O213" i="31"/>
  <c r="N285" i="31"/>
  <c r="F285" i="31"/>
  <c r="M285" i="31"/>
  <c r="K285" i="31"/>
  <c r="S285" i="31"/>
  <c r="J285" i="31"/>
  <c r="I285" i="31"/>
  <c r="P285" i="31"/>
  <c r="T285" i="31" s="1"/>
  <c r="O285" i="31"/>
  <c r="L285" i="31"/>
  <c r="H285" i="31"/>
  <c r="K159" i="31"/>
  <c r="P159" i="31"/>
  <c r="Q159" i="31" s="1"/>
  <c r="H159" i="31"/>
  <c r="O159" i="31"/>
  <c r="M159" i="31"/>
  <c r="L159" i="31"/>
  <c r="J159" i="31"/>
  <c r="I159" i="31"/>
  <c r="S159" i="31"/>
  <c r="F159" i="31"/>
  <c r="N159" i="31"/>
  <c r="K167" i="31"/>
  <c r="P167" i="31"/>
  <c r="T167" i="31" s="1"/>
  <c r="H167" i="31"/>
  <c r="O167" i="31"/>
  <c r="N167" i="31"/>
  <c r="M167" i="31"/>
  <c r="L167" i="31"/>
  <c r="J167" i="31"/>
  <c r="I167" i="31"/>
  <c r="S167" i="31"/>
  <c r="F167" i="31"/>
  <c r="O73" i="31"/>
  <c r="O76" i="30"/>
  <c r="L76" i="29"/>
  <c r="N72" i="28"/>
  <c r="N194" i="31"/>
  <c r="F194" i="31"/>
  <c r="K194" i="31"/>
  <c r="S194" i="31"/>
  <c r="J194" i="31"/>
  <c r="I194" i="31"/>
  <c r="P194" i="31"/>
  <c r="T194" i="31" s="1"/>
  <c r="O194" i="31"/>
  <c r="M194" i="31"/>
  <c r="L194" i="31"/>
  <c r="H194" i="31"/>
  <c r="L200" i="31"/>
  <c r="I200" i="31"/>
  <c r="P200" i="31"/>
  <c r="T200" i="31" s="1"/>
  <c r="H200" i="31"/>
  <c r="S200" i="31"/>
  <c r="O200" i="31"/>
  <c r="N200" i="31"/>
  <c r="K200" i="31"/>
  <c r="J200" i="31"/>
  <c r="M200" i="31"/>
  <c r="F200" i="31"/>
  <c r="L22" i="31"/>
  <c r="L22" i="30"/>
  <c r="I22" i="29"/>
  <c r="K21" i="28"/>
  <c r="M226" i="31"/>
  <c r="M232" i="30"/>
  <c r="J232" i="29"/>
  <c r="L225" i="28"/>
  <c r="L5" i="31"/>
  <c r="L5" i="30"/>
  <c r="I5" i="29"/>
  <c r="K4" i="28"/>
  <c r="I227" i="31"/>
  <c r="O227" i="31"/>
  <c r="N227" i="31"/>
  <c r="F227" i="31"/>
  <c r="M227" i="31"/>
  <c r="K227" i="31"/>
  <c r="S227" i="31"/>
  <c r="P227" i="31"/>
  <c r="Q227" i="31" s="1"/>
  <c r="L227" i="31"/>
  <c r="J227" i="31"/>
  <c r="H227" i="31"/>
  <c r="M239" i="31"/>
  <c r="L239" i="31"/>
  <c r="K239" i="31"/>
  <c r="S239" i="31"/>
  <c r="J239" i="31"/>
  <c r="I239" i="31"/>
  <c r="P239" i="31"/>
  <c r="T239" i="31" s="1"/>
  <c r="H239" i="31"/>
  <c r="O239" i="31"/>
  <c r="N239" i="31"/>
  <c r="F239" i="31"/>
  <c r="K296" i="31"/>
  <c r="S296" i="31"/>
  <c r="J296" i="31"/>
  <c r="I296" i="31"/>
  <c r="N296" i="31"/>
  <c r="F296" i="31"/>
  <c r="M296" i="31"/>
  <c r="O296" i="31"/>
  <c r="L296" i="31"/>
  <c r="P296" i="31"/>
  <c r="T296" i="31" s="1"/>
  <c r="H296" i="31"/>
  <c r="M298" i="31"/>
  <c r="L298" i="31"/>
  <c r="K298" i="31"/>
  <c r="P298" i="31"/>
  <c r="T298" i="31" s="1"/>
  <c r="H298" i="31"/>
  <c r="O298" i="31"/>
  <c r="S298" i="31"/>
  <c r="N298" i="31"/>
  <c r="J298" i="31"/>
  <c r="I298" i="31"/>
  <c r="F298" i="31"/>
  <c r="O255" i="31"/>
  <c r="K255" i="31"/>
  <c r="J255" i="31"/>
  <c r="I255" i="31"/>
  <c r="S255" i="31"/>
  <c r="H255" i="31"/>
  <c r="P255" i="31"/>
  <c r="F255" i="31"/>
  <c r="N255" i="31"/>
  <c r="M255" i="31"/>
  <c r="L255" i="31"/>
  <c r="N252" i="31"/>
  <c r="F252" i="31"/>
  <c r="M252" i="31"/>
  <c r="L252" i="31"/>
  <c r="K252" i="31"/>
  <c r="S252" i="31"/>
  <c r="J252" i="31"/>
  <c r="I252" i="31"/>
  <c r="P252" i="31"/>
  <c r="O252" i="31"/>
  <c r="H252" i="31"/>
  <c r="S146" i="31"/>
  <c r="J146" i="31"/>
  <c r="O146" i="31"/>
  <c r="N146" i="31"/>
  <c r="F146" i="31"/>
  <c r="P146" i="31"/>
  <c r="M146" i="31"/>
  <c r="L146" i="31"/>
  <c r="K146" i="31"/>
  <c r="I146" i="31"/>
  <c r="H146" i="31"/>
  <c r="K28" i="31"/>
  <c r="S28" i="31"/>
  <c r="J28" i="31"/>
  <c r="I28" i="31"/>
  <c r="P28" i="31"/>
  <c r="T28" i="31" s="1"/>
  <c r="H28" i="31"/>
  <c r="O28" i="31"/>
  <c r="N28" i="31"/>
  <c r="F28" i="31"/>
  <c r="L28" i="31"/>
  <c r="M28" i="31"/>
  <c r="O32" i="31"/>
  <c r="N32" i="31"/>
  <c r="F32" i="31"/>
  <c r="M32" i="31"/>
  <c r="L32" i="31"/>
  <c r="K32" i="31"/>
  <c r="S32" i="31"/>
  <c r="J32" i="31"/>
  <c r="P32" i="31"/>
  <c r="T32" i="31" s="1"/>
  <c r="H32" i="31"/>
  <c r="I32" i="31"/>
  <c r="L188" i="31"/>
  <c r="I188" i="31"/>
  <c r="P188" i="31"/>
  <c r="T188" i="31" s="1"/>
  <c r="H188" i="31"/>
  <c r="O188" i="31"/>
  <c r="M188" i="31"/>
  <c r="J188" i="31"/>
  <c r="F188" i="31"/>
  <c r="S188" i="31"/>
  <c r="N188" i="31"/>
  <c r="K188" i="31"/>
  <c r="M181" i="31"/>
  <c r="I181" i="31"/>
  <c r="S181" i="31"/>
  <c r="O181" i="31"/>
  <c r="L181" i="31"/>
  <c r="K181" i="31"/>
  <c r="J181" i="31"/>
  <c r="H181" i="31"/>
  <c r="F181" i="31"/>
  <c r="P181" i="31"/>
  <c r="N181" i="31"/>
  <c r="P313" i="31"/>
  <c r="T313" i="31" s="1"/>
  <c r="H313" i="31"/>
  <c r="O313" i="31"/>
  <c r="N313" i="31"/>
  <c r="F313" i="31"/>
  <c r="K313" i="31"/>
  <c r="S313" i="31"/>
  <c r="J313" i="31"/>
  <c r="M313" i="31"/>
  <c r="L313" i="31"/>
  <c r="I313" i="31"/>
  <c r="O312" i="31"/>
  <c r="N312" i="31"/>
  <c r="F312" i="31"/>
  <c r="M312" i="31"/>
  <c r="S312" i="31"/>
  <c r="J312" i="31"/>
  <c r="I312" i="31"/>
  <c r="P312" i="31"/>
  <c r="Q312" i="31" s="1"/>
  <c r="L312" i="31"/>
  <c r="K312" i="31"/>
  <c r="H312" i="31"/>
  <c r="K219" i="31"/>
  <c r="P219" i="31"/>
  <c r="T219" i="31" s="1"/>
  <c r="H219" i="31"/>
  <c r="O219" i="31"/>
  <c r="I219" i="31"/>
  <c r="S219" i="31"/>
  <c r="F219" i="31"/>
  <c r="N219" i="31"/>
  <c r="M219" i="31"/>
  <c r="L219" i="31"/>
  <c r="J219" i="31"/>
  <c r="S281" i="31"/>
  <c r="J281" i="31"/>
  <c r="I281" i="31"/>
  <c r="O281" i="31"/>
  <c r="N281" i="31"/>
  <c r="F281" i="31"/>
  <c r="M281" i="31"/>
  <c r="P281" i="31"/>
  <c r="L281" i="31"/>
  <c r="K281" i="31"/>
  <c r="H281" i="31"/>
  <c r="I292" i="31"/>
  <c r="N292" i="31"/>
  <c r="O292" i="31"/>
  <c r="M292" i="31"/>
  <c r="K292" i="31"/>
  <c r="J292" i="31"/>
  <c r="H292" i="31"/>
  <c r="P292" i="31"/>
  <c r="L292" i="31"/>
  <c r="F292" i="31"/>
  <c r="S292" i="31"/>
  <c r="L160" i="31"/>
  <c r="I160" i="31"/>
  <c r="P160" i="31"/>
  <c r="H160" i="31"/>
  <c r="K160" i="31"/>
  <c r="J160" i="31"/>
  <c r="F160" i="31"/>
  <c r="S160" i="31"/>
  <c r="O160" i="31"/>
  <c r="N160" i="31"/>
  <c r="M160" i="31"/>
  <c r="I173" i="31"/>
  <c r="N173" i="31"/>
  <c r="F173" i="31"/>
  <c r="M173" i="31"/>
  <c r="O173" i="31"/>
  <c r="L173" i="31"/>
  <c r="K173" i="31"/>
  <c r="J173" i="31"/>
  <c r="H173" i="31"/>
  <c r="S173" i="31"/>
  <c r="P173" i="31"/>
  <c r="L73" i="31"/>
  <c r="L76" i="30"/>
  <c r="I76" i="29"/>
  <c r="K72" i="28"/>
  <c r="N202" i="31"/>
  <c r="F202" i="31"/>
  <c r="K202" i="31"/>
  <c r="S202" i="31"/>
  <c r="J202" i="31"/>
  <c r="M202" i="31"/>
  <c r="L202" i="31"/>
  <c r="I202" i="31"/>
  <c r="P202" i="31"/>
  <c r="T202" i="31" s="1"/>
  <c r="O202" i="31"/>
  <c r="H202" i="31"/>
  <c r="I205" i="31"/>
  <c r="N205" i="31"/>
  <c r="F205" i="31"/>
  <c r="M205" i="31"/>
  <c r="S205" i="31"/>
  <c r="P205" i="31"/>
  <c r="T205" i="31" s="1"/>
  <c r="O205" i="31"/>
  <c r="K205" i="31"/>
  <c r="J205" i="31"/>
  <c r="H205" i="31"/>
  <c r="L205" i="31"/>
  <c r="N22" i="31"/>
  <c r="N22" i="30"/>
  <c r="K22" i="29"/>
  <c r="M21" i="28"/>
  <c r="O5" i="31"/>
  <c r="O5" i="30"/>
  <c r="L5" i="29"/>
  <c r="N4" i="28"/>
  <c r="K229" i="31"/>
  <c r="S229" i="31"/>
  <c r="J229" i="31"/>
  <c r="I229" i="31"/>
  <c r="P229" i="31"/>
  <c r="H229" i="31"/>
  <c r="O229" i="31"/>
  <c r="N229" i="31"/>
  <c r="F229" i="31"/>
  <c r="M229" i="31"/>
  <c r="L229" i="31"/>
  <c r="P234" i="31"/>
  <c r="H234" i="31"/>
  <c r="O234" i="31"/>
  <c r="N234" i="31"/>
  <c r="F234" i="31"/>
  <c r="M234" i="31"/>
  <c r="L234" i="31"/>
  <c r="K234" i="31"/>
  <c r="S234" i="31"/>
  <c r="J234" i="31"/>
  <c r="I234" i="31"/>
  <c r="S295" i="31"/>
  <c r="J295" i="31"/>
  <c r="I295" i="31"/>
  <c r="P295" i="31"/>
  <c r="Q295" i="31" s="1"/>
  <c r="H295" i="31"/>
  <c r="M295" i="31"/>
  <c r="L295" i="31"/>
  <c r="F295" i="31"/>
  <c r="O295" i="31"/>
  <c r="N295" i="31"/>
  <c r="K295" i="31"/>
  <c r="L56" i="31"/>
  <c r="L56" i="30"/>
  <c r="I56" i="29"/>
  <c r="K55" i="28"/>
  <c r="S334" i="31"/>
  <c r="J334" i="31"/>
  <c r="I334" i="31"/>
  <c r="P334" i="31"/>
  <c r="T334" i="31" s="1"/>
  <c r="H334" i="31"/>
  <c r="O334" i="31"/>
  <c r="N334" i="31"/>
  <c r="F334" i="31"/>
  <c r="L334" i="31"/>
  <c r="K334" i="31"/>
  <c r="M334" i="31"/>
  <c r="P332" i="31"/>
  <c r="T332" i="31" s="1"/>
  <c r="H332" i="31"/>
  <c r="O332" i="31"/>
  <c r="N332" i="31"/>
  <c r="F332" i="31"/>
  <c r="M332" i="31"/>
  <c r="L332" i="31"/>
  <c r="S332" i="31"/>
  <c r="J332" i="31"/>
  <c r="I332" i="31"/>
  <c r="K332" i="31"/>
  <c r="O121" i="28"/>
  <c r="O120" i="28"/>
  <c r="O119" i="28"/>
  <c r="O118" i="28"/>
  <c r="O117" i="28"/>
  <c r="O116" i="28"/>
  <c r="O115" i="28"/>
  <c r="O114" i="28"/>
  <c r="O113" i="28"/>
  <c r="O112" i="28"/>
  <c r="O111" i="28"/>
  <c r="O110" i="28"/>
  <c r="O109" i="28"/>
  <c r="O108" i="28"/>
  <c r="O107" i="28"/>
  <c r="L12" i="23"/>
  <c r="N158" i="31"/>
  <c r="N164" i="30"/>
  <c r="K164" i="29"/>
  <c r="M157" i="28"/>
  <c r="S269" i="31"/>
  <c r="J269" i="31"/>
  <c r="I269" i="31"/>
  <c r="O269" i="31"/>
  <c r="N269" i="31"/>
  <c r="F269" i="31"/>
  <c r="M269" i="31"/>
  <c r="L269" i="31"/>
  <c r="K269" i="31"/>
  <c r="H269" i="31"/>
  <c r="P269" i="31"/>
  <c r="M243" i="31"/>
  <c r="M249" i="30"/>
  <c r="J249" i="29"/>
  <c r="L242" i="28"/>
  <c r="O340" i="28"/>
  <c r="O336" i="28"/>
  <c r="O332" i="28"/>
  <c r="O328" i="28"/>
  <c r="R328" i="28" s="1"/>
  <c r="O339" i="28"/>
  <c r="O335" i="28"/>
  <c r="O331" i="28"/>
  <c r="O342" i="28"/>
  <c r="O341" i="28"/>
  <c r="O337" i="28"/>
  <c r="O333" i="28"/>
  <c r="O329" i="28"/>
  <c r="R329" i="28" s="1"/>
  <c r="O334" i="28"/>
  <c r="O338" i="28"/>
  <c r="O330" i="28"/>
  <c r="R330" i="28" s="1"/>
  <c r="S27" i="31"/>
  <c r="J27" i="31"/>
  <c r="I27" i="31"/>
  <c r="P27" i="31"/>
  <c r="T27" i="31" s="1"/>
  <c r="H27" i="31"/>
  <c r="O27" i="31"/>
  <c r="N27" i="31"/>
  <c r="F27" i="31"/>
  <c r="M27" i="31"/>
  <c r="L27" i="31"/>
  <c r="K27" i="31"/>
  <c r="N23" i="31"/>
  <c r="F23" i="31"/>
  <c r="M23" i="31"/>
  <c r="L23" i="31"/>
  <c r="K23" i="31"/>
  <c r="S23" i="31"/>
  <c r="J23" i="31"/>
  <c r="I23" i="31"/>
  <c r="P23" i="31"/>
  <c r="Q23" i="31" s="1"/>
  <c r="H23" i="31"/>
  <c r="O23" i="31"/>
  <c r="O183" i="31"/>
  <c r="K183" i="31"/>
  <c r="S183" i="31"/>
  <c r="H183" i="31"/>
  <c r="P183" i="31"/>
  <c r="T183" i="31" s="1"/>
  <c r="F183" i="31"/>
  <c r="M183" i="31"/>
  <c r="L183" i="31"/>
  <c r="J183" i="31"/>
  <c r="N183" i="31"/>
  <c r="I183" i="31"/>
  <c r="M189" i="31"/>
  <c r="S189" i="31"/>
  <c r="J189" i="31"/>
  <c r="I189" i="31"/>
  <c r="N189" i="31"/>
  <c r="K189" i="31"/>
  <c r="F189" i="31"/>
  <c r="P189" i="31"/>
  <c r="O189" i="31"/>
  <c r="L189" i="31"/>
  <c r="H189" i="31"/>
  <c r="L317" i="31"/>
  <c r="K317" i="31"/>
  <c r="S317" i="31"/>
  <c r="J317" i="31"/>
  <c r="O317" i="31"/>
  <c r="N317" i="31"/>
  <c r="F317" i="31"/>
  <c r="H317" i="31"/>
  <c r="P317" i="31"/>
  <c r="M317" i="31"/>
  <c r="I317" i="31"/>
  <c r="O320" i="31"/>
  <c r="N320" i="31"/>
  <c r="F320" i="31"/>
  <c r="M320" i="31"/>
  <c r="S320" i="31"/>
  <c r="J320" i="31"/>
  <c r="I320" i="31"/>
  <c r="P320" i="31"/>
  <c r="L320" i="31"/>
  <c r="K320" i="31"/>
  <c r="H320" i="31"/>
  <c r="S210" i="31"/>
  <c r="J210" i="31"/>
  <c r="O210" i="31"/>
  <c r="N210" i="31"/>
  <c r="F210" i="31"/>
  <c r="I210" i="31"/>
  <c r="H210" i="31"/>
  <c r="P210" i="31"/>
  <c r="Q210" i="31" s="1"/>
  <c r="M210" i="31"/>
  <c r="L210" i="31"/>
  <c r="K210" i="31"/>
  <c r="S224" i="31"/>
  <c r="J224" i="31"/>
  <c r="N224" i="31"/>
  <c r="F224" i="31"/>
  <c r="L224" i="31"/>
  <c r="H224" i="31"/>
  <c r="K224" i="31"/>
  <c r="I224" i="31"/>
  <c r="P224" i="31"/>
  <c r="O224" i="31"/>
  <c r="M224" i="31"/>
  <c r="S289" i="31"/>
  <c r="J289" i="31"/>
  <c r="I289" i="31"/>
  <c r="O289" i="31"/>
  <c r="N289" i="31"/>
  <c r="F289" i="31"/>
  <c r="M289" i="31"/>
  <c r="P289" i="31"/>
  <c r="L289" i="31"/>
  <c r="K289" i="31"/>
  <c r="H289" i="31"/>
  <c r="N170" i="31"/>
  <c r="F170" i="31"/>
  <c r="K170" i="31"/>
  <c r="S170" i="31"/>
  <c r="J170" i="31"/>
  <c r="I170" i="31"/>
  <c r="H170" i="31"/>
  <c r="P170" i="31"/>
  <c r="O170" i="31"/>
  <c r="M170" i="31"/>
  <c r="L170" i="31"/>
  <c r="P164" i="31"/>
  <c r="T164" i="31" s="1"/>
  <c r="H164" i="31"/>
  <c r="M164" i="31"/>
  <c r="L164" i="31"/>
  <c r="N164" i="31"/>
  <c r="K164" i="31"/>
  <c r="J164" i="31"/>
  <c r="I164" i="31"/>
  <c r="S164" i="31"/>
  <c r="F164" i="31"/>
  <c r="O164" i="31"/>
  <c r="M73" i="31"/>
  <c r="M76" i="30"/>
  <c r="J76" i="29"/>
  <c r="L72" i="28"/>
  <c r="S198" i="31"/>
  <c r="J198" i="31"/>
  <c r="O198" i="31"/>
  <c r="N198" i="31"/>
  <c r="F198" i="31"/>
  <c r="K198" i="31"/>
  <c r="H198" i="31"/>
  <c r="P198" i="31"/>
  <c r="T198" i="31" s="1"/>
  <c r="M198" i="31"/>
  <c r="L198" i="31"/>
  <c r="I198" i="31"/>
  <c r="P196" i="31"/>
  <c r="T196" i="31" s="1"/>
  <c r="H196" i="31"/>
  <c r="M196" i="31"/>
  <c r="L196" i="31"/>
  <c r="N196" i="31"/>
  <c r="J196" i="31"/>
  <c r="I196" i="31"/>
  <c r="S196" i="31"/>
  <c r="O196" i="31"/>
  <c r="K196" i="31"/>
  <c r="F196" i="31"/>
  <c r="O22" i="31"/>
  <c r="O22" i="30"/>
  <c r="L22" i="29"/>
  <c r="N21" i="28"/>
  <c r="L230" i="31"/>
  <c r="K230" i="31"/>
  <c r="S230" i="31"/>
  <c r="J230" i="31"/>
  <c r="I230" i="31"/>
  <c r="P230" i="31"/>
  <c r="H230" i="31"/>
  <c r="O230" i="31"/>
  <c r="M230" i="31"/>
  <c r="F230" i="31"/>
  <c r="N230" i="31"/>
  <c r="O233" i="31"/>
  <c r="N233" i="31"/>
  <c r="F233" i="31"/>
  <c r="M233" i="31"/>
  <c r="L233" i="31"/>
  <c r="K233" i="31"/>
  <c r="S233" i="31"/>
  <c r="J233" i="31"/>
  <c r="I233" i="31"/>
  <c r="H233" i="31"/>
  <c r="P233" i="31"/>
  <c r="L297" i="31"/>
  <c r="K297" i="31"/>
  <c r="S297" i="31"/>
  <c r="J297" i="31"/>
  <c r="O297" i="31"/>
  <c r="N297" i="31"/>
  <c r="F297" i="31"/>
  <c r="P297" i="31"/>
  <c r="I297" i="31"/>
  <c r="H297" i="31"/>
  <c r="M297" i="31"/>
  <c r="S303" i="31"/>
  <c r="J303" i="31"/>
  <c r="I303" i="31"/>
  <c r="P303" i="31"/>
  <c r="H303" i="31"/>
  <c r="M303" i="31"/>
  <c r="L303" i="31"/>
  <c r="O303" i="31"/>
  <c r="N303" i="31"/>
  <c r="K303" i="31"/>
  <c r="F303" i="31"/>
  <c r="M56" i="31"/>
  <c r="M56" i="30"/>
  <c r="J56" i="29"/>
  <c r="L55" i="28"/>
  <c r="L329" i="31"/>
  <c r="K329" i="31"/>
  <c r="S329" i="31"/>
  <c r="J329" i="31"/>
  <c r="I329" i="31"/>
  <c r="O329" i="31"/>
  <c r="N329" i="31"/>
  <c r="F329" i="31"/>
  <c r="P329" i="31"/>
  <c r="Q329" i="31" s="1"/>
  <c r="M329" i="31"/>
  <c r="H329" i="31"/>
  <c r="P340" i="31"/>
  <c r="H340" i="31"/>
  <c r="O340" i="31"/>
  <c r="N340" i="31"/>
  <c r="F340" i="31"/>
  <c r="M340" i="31"/>
  <c r="L340" i="31"/>
  <c r="S340" i="31"/>
  <c r="J340" i="31"/>
  <c r="I340" i="31"/>
  <c r="K340" i="31"/>
  <c r="H5" i="28"/>
  <c r="J5" i="28" s="1"/>
  <c r="H7" i="25"/>
  <c r="N2" i="26" s="1"/>
  <c r="V6" i="29"/>
  <c r="O158" i="31"/>
  <c r="O164" i="30"/>
  <c r="L164" i="29"/>
  <c r="N157" i="28"/>
  <c r="O266" i="31"/>
  <c r="N266" i="31"/>
  <c r="F266" i="31"/>
  <c r="L266" i="31"/>
  <c r="K266" i="31"/>
  <c r="S266" i="31"/>
  <c r="J266" i="31"/>
  <c r="P266" i="31"/>
  <c r="M266" i="31"/>
  <c r="I266" i="31"/>
  <c r="H266" i="31"/>
  <c r="I268" i="31"/>
  <c r="P268" i="31"/>
  <c r="H268" i="31"/>
  <c r="N268" i="31"/>
  <c r="F268" i="31"/>
  <c r="M268" i="31"/>
  <c r="L268" i="31"/>
  <c r="J268" i="31"/>
  <c r="S268" i="31"/>
  <c r="K268" i="31"/>
  <c r="O268" i="31"/>
  <c r="N243" i="31"/>
  <c r="N249" i="30"/>
  <c r="K249" i="29"/>
  <c r="M242" i="28"/>
  <c r="M294" i="31"/>
  <c r="M300" i="30"/>
  <c r="J300" i="29"/>
  <c r="L293" i="28"/>
  <c r="L271" i="31"/>
  <c r="K271" i="31"/>
  <c r="I271" i="31"/>
  <c r="P271" i="31"/>
  <c r="H271" i="31"/>
  <c r="O271" i="31"/>
  <c r="S271" i="31"/>
  <c r="N271" i="31"/>
  <c r="M271" i="31"/>
  <c r="J271" i="31"/>
  <c r="F271" i="31"/>
  <c r="P267" i="31"/>
  <c r="H267" i="31"/>
  <c r="O267" i="31"/>
  <c r="M267" i="31"/>
  <c r="L267" i="31"/>
  <c r="K267" i="31"/>
  <c r="F267" i="31"/>
  <c r="S267" i="31"/>
  <c r="N267" i="31"/>
  <c r="J267" i="31"/>
  <c r="I267" i="31"/>
  <c r="O308" i="28"/>
  <c r="O307" i="28"/>
  <c r="O306" i="28"/>
  <c r="O305" i="28"/>
  <c r="O304" i="28"/>
  <c r="O303" i="28"/>
  <c r="O302" i="28"/>
  <c r="O301" i="28"/>
  <c r="O300" i="28"/>
  <c r="O299" i="28"/>
  <c r="O298" i="28"/>
  <c r="O297" i="28"/>
  <c r="O296" i="28"/>
  <c r="R296" i="28" s="1"/>
  <c r="O295" i="28"/>
  <c r="R295" i="28" s="1"/>
  <c r="O294" i="28"/>
  <c r="R294" i="28" s="1"/>
  <c r="L243" i="31"/>
  <c r="L249" i="30"/>
  <c r="I249" i="29"/>
  <c r="T249" i="29" s="1"/>
  <c r="K242" i="28"/>
  <c r="O209" i="31"/>
  <c r="O215" i="30"/>
  <c r="L215" i="29"/>
  <c r="N208" i="28"/>
  <c r="N294" i="31"/>
  <c r="N300" i="30"/>
  <c r="K300" i="29"/>
  <c r="M293" i="28"/>
  <c r="L107" i="31"/>
  <c r="L113" i="30"/>
  <c r="I113" i="29"/>
  <c r="K106" i="28"/>
  <c r="P246" i="31"/>
  <c r="H246" i="31"/>
  <c r="O246" i="31"/>
  <c r="N246" i="31"/>
  <c r="F246" i="31"/>
  <c r="M246" i="31"/>
  <c r="L246" i="31"/>
  <c r="K246" i="31"/>
  <c r="I246" i="31"/>
  <c r="S246" i="31"/>
  <c r="J246" i="31"/>
  <c r="O143" i="31"/>
  <c r="L143" i="31"/>
  <c r="K143" i="31"/>
  <c r="M143" i="31"/>
  <c r="J143" i="31"/>
  <c r="I143" i="31"/>
  <c r="H143" i="31"/>
  <c r="S143" i="31"/>
  <c r="F143" i="31"/>
  <c r="P143" i="31"/>
  <c r="N143" i="31"/>
  <c r="O278" i="31"/>
  <c r="N278" i="31"/>
  <c r="F278" i="31"/>
  <c r="L278" i="31"/>
  <c r="K278" i="31"/>
  <c r="S278" i="31"/>
  <c r="J278" i="31"/>
  <c r="M278" i="31"/>
  <c r="I278" i="31"/>
  <c r="H278" i="31"/>
  <c r="P278" i="31"/>
  <c r="Q278" i="31" s="1"/>
  <c r="K270" i="31"/>
  <c r="S270" i="31"/>
  <c r="J270" i="31"/>
  <c r="P270" i="31"/>
  <c r="H270" i="31"/>
  <c r="O270" i="31"/>
  <c r="N270" i="31"/>
  <c r="F270" i="31"/>
  <c r="M270" i="31"/>
  <c r="L270" i="31"/>
  <c r="I270" i="31"/>
  <c r="P275" i="31"/>
  <c r="H275" i="31"/>
  <c r="O275" i="31"/>
  <c r="M275" i="31"/>
  <c r="L275" i="31"/>
  <c r="K275" i="31"/>
  <c r="S275" i="31"/>
  <c r="N275" i="31"/>
  <c r="J275" i="31"/>
  <c r="I275" i="31"/>
  <c r="F275" i="31"/>
  <c r="H180" i="28"/>
  <c r="J180" i="28" s="1"/>
  <c r="H188" i="25"/>
  <c r="O243" i="31"/>
  <c r="O249" i="30"/>
  <c r="L249" i="29"/>
  <c r="N242" i="28"/>
  <c r="H229" i="28"/>
  <c r="J229" i="28" s="1"/>
  <c r="H237" i="25"/>
  <c r="P256" i="31"/>
  <c r="H256" i="31"/>
  <c r="L256" i="31"/>
  <c r="F256" i="31"/>
  <c r="O256" i="31"/>
  <c r="N256" i="31"/>
  <c r="M256" i="31"/>
  <c r="K256" i="31"/>
  <c r="J256" i="31"/>
  <c r="S256" i="31"/>
  <c r="I256" i="31"/>
  <c r="M141" i="31"/>
  <c r="M147" i="30"/>
  <c r="J147" i="29"/>
  <c r="L140" i="28"/>
  <c r="L35" i="31"/>
  <c r="S35" i="31"/>
  <c r="J35" i="31"/>
  <c r="I35" i="31"/>
  <c r="P35" i="31"/>
  <c r="H35" i="31"/>
  <c r="O35" i="31"/>
  <c r="N35" i="31"/>
  <c r="F35" i="31"/>
  <c r="M35" i="31"/>
  <c r="K35" i="31"/>
  <c r="N319" i="31"/>
  <c r="F319" i="31"/>
  <c r="M319" i="31"/>
  <c r="L319" i="31"/>
  <c r="I319" i="31"/>
  <c r="P319" i="31"/>
  <c r="H319" i="31"/>
  <c r="S319" i="31"/>
  <c r="O319" i="31"/>
  <c r="K319" i="31"/>
  <c r="J319" i="31"/>
  <c r="K211" i="31"/>
  <c r="P211" i="31"/>
  <c r="H211" i="31"/>
  <c r="O211" i="31"/>
  <c r="S211" i="31"/>
  <c r="F211" i="31"/>
  <c r="N211" i="31"/>
  <c r="M211" i="31"/>
  <c r="L211" i="31"/>
  <c r="J211" i="31"/>
  <c r="I211" i="31"/>
  <c r="O257" i="28"/>
  <c r="O256" i="28"/>
  <c r="O255" i="28"/>
  <c r="O254" i="28"/>
  <c r="O253" i="28"/>
  <c r="O252" i="28"/>
  <c r="O251" i="28"/>
  <c r="O250" i="28"/>
  <c r="O249" i="28"/>
  <c r="O248" i="28"/>
  <c r="O247" i="28"/>
  <c r="O246" i="28"/>
  <c r="R246" i="28" s="1"/>
  <c r="O245" i="28"/>
  <c r="R245" i="28" s="1"/>
  <c r="O244" i="28"/>
  <c r="R244" i="28" s="1"/>
  <c r="O243" i="28"/>
  <c r="R243" i="28" s="1"/>
  <c r="S166" i="31"/>
  <c r="J166" i="31"/>
  <c r="O166" i="31"/>
  <c r="N166" i="31"/>
  <c r="F166" i="31"/>
  <c r="H166" i="31"/>
  <c r="P166" i="31"/>
  <c r="M166" i="31"/>
  <c r="L166" i="31"/>
  <c r="K166" i="31"/>
  <c r="I166" i="31"/>
  <c r="N73" i="31"/>
  <c r="N76" i="30"/>
  <c r="K76" i="29"/>
  <c r="M72" i="28"/>
  <c r="O203" i="31"/>
  <c r="L203" i="31"/>
  <c r="K203" i="31"/>
  <c r="I203" i="31"/>
  <c r="H203" i="31"/>
  <c r="S203" i="31"/>
  <c r="P203" i="31"/>
  <c r="T203" i="31" s="1"/>
  <c r="N203" i="31"/>
  <c r="M203" i="31"/>
  <c r="F203" i="31"/>
  <c r="J203" i="31"/>
  <c r="P204" i="31"/>
  <c r="T204" i="31" s="1"/>
  <c r="H204" i="31"/>
  <c r="M204" i="31"/>
  <c r="L204" i="31"/>
  <c r="S204" i="31"/>
  <c r="F204" i="31"/>
  <c r="N204" i="31"/>
  <c r="K204" i="31"/>
  <c r="J204" i="31"/>
  <c r="O204" i="31"/>
  <c r="I204" i="31"/>
  <c r="O241" i="31"/>
  <c r="N241" i="31"/>
  <c r="F241" i="31"/>
  <c r="M241" i="31"/>
  <c r="L241" i="31"/>
  <c r="K241" i="31"/>
  <c r="S241" i="31"/>
  <c r="J241" i="31"/>
  <c r="P241" i="31"/>
  <c r="H241" i="31"/>
  <c r="I241" i="31"/>
  <c r="O300" i="31"/>
  <c r="N300" i="31"/>
  <c r="F300" i="31"/>
  <c r="M300" i="31"/>
  <c r="S300" i="31"/>
  <c r="J300" i="31"/>
  <c r="I300" i="31"/>
  <c r="K300" i="31"/>
  <c r="H300" i="31"/>
  <c r="P300" i="31"/>
  <c r="L300" i="31"/>
  <c r="N56" i="31"/>
  <c r="N56" i="30"/>
  <c r="K56" i="29"/>
  <c r="M55" i="28"/>
  <c r="L336" i="31"/>
  <c r="K336" i="31"/>
  <c r="S336" i="31"/>
  <c r="J336" i="31"/>
  <c r="I336" i="31"/>
  <c r="P336" i="31"/>
  <c r="H336" i="31"/>
  <c r="N336" i="31"/>
  <c r="F336" i="31"/>
  <c r="M336" i="31"/>
  <c r="O336" i="31"/>
  <c r="S254" i="31"/>
  <c r="P254" i="31"/>
  <c r="H254" i="31"/>
  <c r="O254" i="31"/>
  <c r="N254" i="31"/>
  <c r="F254" i="31"/>
  <c r="M254" i="31"/>
  <c r="L254" i="31"/>
  <c r="K254" i="31"/>
  <c r="J254" i="31"/>
  <c r="I254" i="31"/>
  <c r="H263" i="28"/>
  <c r="J263" i="28" s="1"/>
  <c r="H271" i="25"/>
  <c r="I26" i="31"/>
  <c r="P26" i="31"/>
  <c r="H26" i="31"/>
  <c r="O26" i="31"/>
  <c r="N26" i="31"/>
  <c r="F26" i="31"/>
  <c r="M26" i="31"/>
  <c r="L26" i="31"/>
  <c r="J26" i="31"/>
  <c r="S26" i="31"/>
  <c r="K26" i="31"/>
  <c r="K187" i="31"/>
  <c r="P187" i="31"/>
  <c r="T187" i="31" s="1"/>
  <c r="H187" i="31"/>
  <c r="O187" i="31"/>
  <c r="S187" i="31"/>
  <c r="F187" i="31"/>
  <c r="N187" i="31"/>
  <c r="L187" i="31"/>
  <c r="J187" i="31"/>
  <c r="I187" i="31"/>
  <c r="M187" i="31"/>
  <c r="N182" i="31"/>
  <c r="F182" i="31"/>
  <c r="S182" i="31"/>
  <c r="J182" i="31"/>
  <c r="M182" i="31"/>
  <c r="K182" i="31"/>
  <c r="H182" i="31"/>
  <c r="P182" i="31"/>
  <c r="O182" i="31"/>
  <c r="L182" i="31"/>
  <c r="I182" i="31"/>
  <c r="P321" i="31"/>
  <c r="H321" i="31"/>
  <c r="O321" i="31"/>
  <c r="N321" i="31"/>
  <c r="F321" i="31"/>
  <c r="K321" i="31"/>
  <c r="S321" i="31"/>
  <c r="J321" i="31"/>
  <c r="M321" i="31"/>
  <c r="L321" i="31"/>
  <c r="I321" i="31"/>
  <c r="L220" i="31"/>
  <c r="I220" i="31"/>
  <c r="P220" i="31"/>
  <c r="H220" i="31"/>
  <c r="F220" i="31"/>
  <c r="S220" i="31"/>
  <c r="O220" i="31"/>
  <c r="N220" i="31"/>
  <c r="M220" i="31"/>
  <c r="K220" i="31"/>
  <c r="J220" i="31"/>
  <c r="I288" i="31"/>
  <c r="P288" i="31"/>
  <c r="H288" i="31"/>
  <c r="N288" i="31"/>
  <c r="F288" i="31"/>
  <c r="M288" i="31"/>
  <c r="L288" i="31"/>
  <c r="S288" i="31"/>
  <c r="O288" i="31"/>
  <c r="K288" i="31"/>
  <c r="J288" i="31"/>
  <c r="H195" i="28"/>
  <c r="J195" i="28" s="1"/>
  <c r="H203" i="25"/>
  <c r="V203" i="29" s="1"/>
  <c r="O171" i="31"/>
  <c r="L171" i="31"/>
  <c r="K171" i="31"/>
  <c r="S171" i="31"/>
  <c r="F171" i="31"/>
  <c r="P171" i="31"/>
  <c r="N171" i="31"/>
  <c r="M171" i="31"/>
  <c r="J171" i="31"/>
  <c r="I171" i="31"/>
  <c r="H171" i="31"/>
  <c r="M161" i="31"/>
  <c r="S161" i="31"/>
  <c r="J161" i="31"/>
  <c r="I161" i="31"/>
  <c r="H161" i="31"/>
  <c r="F161" i="31"/>
  <c r="P161" i="31"/>
  <c r="O161" i="31"/>
  <c r="N161" i="31"/>
  <c r="L161" i="31"/>
  <c r="K161" i="31"/>
  <c r="M193" i="31"/>
  <c r="S193" i="31"/>
  <c r="J193" i="31"/>
  <c r="I193" i="31"/>
  <c r="L193" i="31"/>
  <c r="H193" i="31"/>
  <c r="F193" i="31"/>
  <c r="P193" i="31"/>
  <c r="Q193" i="31" s="1"/>
  <c r="O193" i="31"/>
  <c r="N193" i="31"/>
  <c r="K193" i="31"/>
  <c r="N232" i="31"/>
  <c r="F232" i="31"/>
  <c r="M232" i="31"/>
  <c r="L232" i="31"/>
  <c r="K232" i="31"/>
  <c r="S232" i="31"/>
  <c r="J232" i="31"/>
  <c r="I232" i="31"/>
  <c r="H232" i="31"/>
  <c r="P232" i="31"/>
  <c r="O232" i="31"/>
  <c r="I302" i="31"/>
  <c r="P302" i="31"/>
  <c r="H302" i="31"/>
  <c r="O302" i="31"/>
  <c r="L302" i="31"/>
  <c r="K302" i="31"/>
  <c r="S302" i="31"/>
  <c r="N302" i="31"/>
  <c r="J302" i="31"/>
  <c r="F302" i="31"/>
  <c r="M302" i="31"/>
  <c r="O339" i="31"/>
  <c r="N339" i="31"/>
  <c r="F339" i="31"/>
  <c r="M339" i="31"/>
  <c r="L339" i="31"/>
  <c r="K339" i="31"/>
  <c r="I339" i="31"/>
  <c r="P339" i="31"/>
  <c r="H339" i="31"/>
  <c r="J339" i="31"/>
  <c r="S339" i="31"/>
  <c r="O155" i="28"/>
  <c r="O154" i="28"/>
  <c r="O153" i="28"/>
  <c r="O152" i="28"/>
  <c r="O151" i="28"/>
  <c r="O150" i="28"/>
  <c r="O149" i="28"/>
  <c r="O148" i="28"/>
  <c r="O147" i="28"/>
  <c r="O146" i="28"/>
  <c r="O145" i="28"/>
  <c r="O144" i="28"/>
  <c r="O143" i="28"/>
  <c r="O142" i="28"/>
  <c r="O141" i="28"/>
  <c r="O245" i="31"/>
  <c r="N245" i="31"/>
  <c r="F245" i="31"/>
  <c r="M245" i="31"/>
  <c r="L245" i="31"/>
  <c r="K245" i="31"/>
  <c r="S245" i="31"/>
  <c r="J245" i="31"/>
  <c r="P245" i="31"/>
  <c r="I245" i="31"/>
  <c r="H245" i="31"/>
  <c r="O141" i="31"/>
  <c r="O147" i="30"/>
  <c r="L147" i="29"/>
  <c r="N140" i="28"/>
  <c r="K147" i="31"/>
  <c r="P147" i="31"/>
  <c r="H147" i="31"/>
  <c r="O147" i="31"/>
  <c r="M147" i="31"/>
  <c r="L147" i="31"/>
  <c r="J147" i="31"/>
  <c r="I147" i="31"/>
  <c r="S147" i="31"/>
  <c r="F147" i="31"/>
  <c r="N147" i="31"/>
  <c r="I153" i="31"/>
  <c r="N153" i="31"/>
  <c r="F153" i="31"/>
  <c r="M153" i="31"/>
  <c r="K153" i="31"/>
  <c r="J153" i="31"/>
  <c r="H153" i="31"/>
  <c r="S153" i="31"/>
  <c r="P153" i="31"/>
  <c r="T153" i="31" s="1"/>
  <c r="O153" i="31"/>
  <c r="L153" i="31"/>
  <c r="N39" i="31"/>
  <c r="N39" i="30"/>
  <c r="K39" i="29"/>
  <c r="M38" i="28"/>
  <c r="I34" i="31"/>
  <c r="P34" i="31"/>
  <c r="H34" i="31"/>
  <c r="O34" i="31"/>
  <c r="N34" i="31"/>
  <c r="F34" i="31"/>
  <c r="M34" i="31"/>
  <c r="L34" i="31"/>
  <c r="S34" i="31"/>
  <c r="K34" i="31"/>
  <c r="J34" i="31"/>
  <c r="N37" i="31"/>
  <c r="F37" i="31"/>
  <c r="M37" i="31"/>
  <c r="L37" i="31"/>
  <c r="K37" i="31"/>
  <c r="S37" i="31"/>
  <c r="J37" i="31"/>
  <c r="I37" i="31"/>
  <c r="P37" i="31"/>
  <c r="H37" i="31"/>
  <c r="O37" i="31"/>
  <c r="K179" i="31"/>
  <c r="O179" i="31"/>
  <c r="P179" i="31"/>
  <c r="T179" i="31" s="1"/>
  <c r="F179" i="31"/>
  <c r="M179" i="31"/>
  <c r="J179" i="31"/>
  <c r="I179" i="31"/>
  <c r="S179" i="31"/>
  <c r="H179" i="31"/>
  <c r="N179" i="31"/>
  <c r="L179" i="31"/>
  <c r="S176" i="31"/>
  <c r="J176" i="31"/>
  <c r="P176" i="31"/>
  <c r="Q176" i="31" s="1"/>
  <c r="H176" i="31"/>
  <c r="M176" i="31"/>
  <c r="L176" i="31"/>
  <c r="O176" i="31"/>
  <c r="N176" i="31"/>
  <c r="K176" i="31"/>
  <c r="I176" i="31"/>
  <c r="F176" i="31"/>
  <c r="K316" i="31"/>
  <c r="S316" i="31"/>
  <c r="J316" i="31"/>
  <c r="I316" i="31"/>
  <c r="N316" i="31"/>
  <c r="F316" i="31"/>
  <c r="M316" i="31"/>
  <c r="O316" i="31"/>
  <c r="L316" i="31"/>
  <c r="H316" i="31"/>
  <c r="P316" i="31"/>
  <c r="M326" i="31"/>
  <c r="L326" i="31"/>
  <c r="K326" i="31"/>
  <c r="S326" i="31"/>
  <c r="J326" i="31"/>
  <c r="P326" i="31"/>
  <c r="H326" i="31"/>
  <c r="O326" i="31"/>
  <c r="N326" i="31"/>
  <c r="I326" i="31"/>
  <c r="F326" i="31"/>
  <c r="S218" i="31"/>
  <c r="J218" i="31"/>
  <c r="O218" i="31"/>
  <c r="N218" i="31"/>
  <c r="F218" i="31"/>
  <c r="L218" i="31"/>
  <c r="K218" i="31"/>
  <c r="I218" i="31"/>
  <c r="H218" i="31"/>
  <c r="P218" i="31"/>
  <c r="M218" i="31"/>
  <c r="I217" i="31"/>
  <c r="N217" i="31"/>
  <c r="F217" i="31"/>
  <c r="M217" i="31"/>
  <c r="P217" i="31"/>
  <c r="O217" i="31"/>
  <c r="L217" i="31"/>
  <c r="K217" i="31"/>
  <c r="J217" i="31"/>
  <c r="H217" i="31"/>
  <c r="S217" i="31"/>
  <c r="K282" i="31"/>
  <c r="S282" i="31"/>
  <c r="J282" i="31"/>
  <c r="P282" i="31"/>
  <c r="H282" i="31"/>
  <c r="O282" i="31"/>
  <c r="N282" i="31"/>
  <c r="F282" i="31"/>
  <c r="I282" i="31"/>
  <c r="L282" i="31"/>
  <c r="M282" i="31"/>
  <c r="P279" i="31"/>
  <c r="H279" i="31"/>
  <c r="O279" i="31"/>
  <c r="M279" i="31"/>
  <c r="L279" i="31"/>
  <c r="K279" i="31"/>
  <c r="N279" i="31"/>
  <c r="J279" i="31"/>
  <c r="I279" i="31"/>
  <c r="F279" i="31"/>
  <c r="S279" i="31"/>
  <c r="H316" i="28"/>
  <c r="J316" i="28" s="1"/>
  <c r="H324" i="25"/>
  <c r="N162" i="31"/>
  <c r="F162" i="31"/>
  <c r="K162" i="31"/>
  <c r="S162" i="31"/>
  <c r="J162" i="31"/>
  <c r="P162" i="31"/>
  <c r="O162" i="31"/>
  <c r="M162" i="31"/>
  <c r="L162" i="31"/>
  <c r="I162" i="31"/>
  <c r="H162" i="31"/>
  <c r="M169" i="31"/>
  <c r="S169" i="31"/>
  <c r="J169" i="31"/>
  <c r="I169" i="31"/>
  <c r="L169" i="31"/>
  <c r="K169" i="31"/>
  <c r="H169" i="31"/>
  <c r="F169" i="31"/>
  <c r="P169" i="31"/>
  <c r="O169" i="31"/>
  <c r="N169" i="31"/>
  <c r="O160" i="28"/>
  <c r="R160" i="28" s="1"/>
  <c r="O172" i="28"/>
  <c r="O168" i="28"/>
  <c r="O164" i="28"/>
  <c r="O161" i="28"/>
  <c r="O171" i="28"/>
  <c r="O167" i="28"/>
  <c r="O165" i="28"/>
  <c r="O162" i="28"/>
  <c r="O158" i="28"/>
  <c r="R158" i="28" s="1"/>
  <c r="O163" i="28"/>
  <c r="O159" i="28"/>
  <c r="R159" i="28" s="1"/>
  <c r="O169" i="28"/>
  <c r="O166" i="28"/>
  <c r="O170" i="28"/>
  <c r="O195" i="31"/>
  <c r="L195" i="31"/>
  <c r="K195" i="31"/>
  <c r="S195" i="31"/>
  <c r="P195" i="31"/>
  <c r="M195" i="31"/>
  <c r="J195" i="31"/>
  <c r="I195" i="31"/>
  <c r="H195" i="31"/>
  <c r="F195" i="31"/>
  <c r="N195" i="31"/>
  <c r="M201" i="31"/>
  <c r="S201" i="31"/>
  <c r="J201" i="31"/>
  <c r="I201" i="31"/>
  <c r="O201" i="31"/>
  <c r="N201" i="31"/>
  <c r="L201" i="31"/>
  <c r="H201" i="31"/>
  <c r="F201" i="31"/>
  <c r="P201" i="31"/>
  <c r="K201" i="31"/>
  <c r="O226" i="31"/>
  <c r="O232" i="30"/>
  <c r="L232" i="29"/>
  <c r="N225" i="28"/>
  <c r="S228" i="31"/>
  <c r="J228" i="31"/>
  <c r="P228" i="31"/>
  <c r="H228" i="31"/>
  <c r="O228" i="31"/>
  <c r="N228" i="31"/>
  <c r="F228" i="31"/>
  <c r="M228" i="31"/>
  <c r="L228" i="31"/>
  <c r="I228" i="31"/>
  <c r="K228" i="31"/>
  <c r="N240" i="31"/>
  <c r="F240" i="31"/>
  <c r="M240" i="31"/>
  <c r="L240" i="31"/>
  <c r="K240" i="31"/>
  <c r="S240" i="31"/>
  <c r="J240" i="31"/>
  <c r="I240" i="31"/>
  <c r="P240" i="31"/>
  <c r="T240" i="31" s="1"/>
  <c r="O240" i="31"/>
  <c r="H240" i="31"/>
  <c r="P301" i="31"/>
  <c r="H301" i="31"/>
  <c r="O301" i="31"/>
  <c r="N301" i="31"/>
  <c r="F301" i="31"/>
  <c r="K301" i="31"/>
  <c r="S301" i="31"/>
  <c r="J301" i="31"/>
  <c r="M301" i="31"/>
  <c r="L301" i="31"/>
  <c r="I301" i="31"/>
  <c r="N299" i="31"/>
  <c r="F299" i="31"/>
  <c r="M299" i="31"/>
  <c r="L299" i="31"/>
  <c r="I299" i="31"/>
  <c r="P299" i="31"/>
  <c r="T299" i="31" s="1"/>
  <c r="H299" i="31"/>
  <c r="S299" i="31"/>
  <c r="O299" i="31"/>
  <c r="J299" i="31"/>
  <c r="K299" i="31"/>
  <c r="K343" i="31"/>
  <c r="S343" i="31"/>
  <c r="J343" i="31"/>
  <c r="I343" i="31"/>
  <c r="P343" i="31"/>
  <c r="H343" i="31"/>
  <c r="O343" i="31"/>
  <c r="N343" i="31"/>
  <c r="F343" i="31"/>
  <c r="M343" i="31"/>
  <c r="L343" i="31"/>
  <c r="N330" i="31"/>
  <c r="F330" i="31"/>
  <c r="M330" i="31"/>
  <c r="L330" i="31"/>
  <c r="K330" i="31"/>
  <c r="S330" i="31"/>
  <c r="J330" i="31"/>
  <c r="P330" i="31"/>
  <c r="H330" i="31"/>
  <c r="O330" i="31"/>
  <c r="I330" i="31"/>
  <c r="O274" i="28"/>
  <c r="O273" i="28"/>
  <c r="O272" i="28"/>
  <c r="O271" i="28"/>
  <c r="O270" i="28"/>
  <c r="O269" i="28"/>
  <c r="O268" i="28"/>
  <c r="O267" i="28"/>
  <c r="O266" i="28"/>
  <c r="O265" i="28"/>
  <c r="O264" i="28"/>
  <c r="O263" i="28"/>
  <c r="O262" i="28"/>
  <c r="R262" i="28" s="1"/>
  <c r="O261" i="28"/>
  <c r="R261" i="28" s="1"/>
  <c r="O260" i="28"/>
  <c r="R260" i="28" s="1"/>
  <c r="L124" i="31"/>
  <c r="L130" i="30"/>
  <c r="I130" i="29"/>
  <c r="K123" i="28"/>
  <c r="O274" i="31"/>
  <c r="N274" i="31"/>
  <c r="F274" i="31"/>
  <c r="L274" i="31"/>
  <c r="K274" i="31"/>
  <c r="S274" i="31"/>
  <c r="J274" i="31"/>
  <c r="P274" i="31"/>
  <c r="M274" i="31"/>
  <c r="I274" i="31"/>
  <c r="H274" i="31"/>
  <c r="N265" i="31"/>
  <c r="F265" i="31"/>
  <c r="M265" i="31"/>
  <c r="K265" i="31"/>
  <c r="S265" i="31"/>
  <c r="J265" i="31"/>
  <c r="I265" i="31"/>
  <c r="P265" i="31"/>
  <c r="O265" i="31"/>
  <c r="L265" i="31"/>
  <c r="H265" i="31"/>
  <c r="L209" i="31"/>
  <c r="L215" i="30"/>
  <c r="I215" i="29"/>
  <c r="T215" i="29" s="1"/>
  <c r="K208" i="28"/>
  <c r="L294" i="31"/>
  <c r="L300" i="30"/>
  <c r="I300" i="29"/>
  <c r="T300" i="29" s="1"/>
  <c r="K293" i="28"/>
  <c r="M311" i="31"/>
  <c r="M317" i="30"/>
  <c r="J317" i="29"/>
  <c r="L310" i="28"/>
  <c r="K155" i="31"/>
  <c r="P155" i="31"/>
  <c r="T155" i="31" s="1"/>
  <c r="H155" i="31"/>
  <c r="O155" i="31"/>
  <c r="N155" i="31"/>
  <c r="M155" i="31"/>
  <c r="L155" i="31"/>
  <c r="J155" i="31"/>
  <c r="I155" i="31"/>
  <c r="S155" i="31"/>
  <c r="F155" i="31"/>
  <c r="N31" i="31"/>
  <c r="F31" i="31"/>
  <c r="M31" i="31"/>
  <c r="L31" i="31"/>
  <c r="K31" i="31"/>
  <c r="S31" i="31"/>
  <c r="J31" i="31"/>
  <c r="I31" i="31"/>
  <c r="P31" i="31"/>
  <c r="O31" i="31"/>
  <c r="H31" i="31"/>
  <c r="O223" i="28"/>
  <c r="O222" i="28"/>
  <c r="O221" i="28"/>
  <c r="O220" i="28"/>
  <c r="O219" i="28"/>
  <c r="O218" i="28"/>
  <c r="O217" i="28"/>
  <c r="O216" i="28"/>
  <c r="O215" i="28"/>
  <c r="O214" i="28"/>
  <c r="O213" i="28"/>
  <c r="O212" i="28"/>
  <c r="R212" i="28" s="1"/>
  <c r="O211" i="28"/>
  <c r="R211" i="28" s="1"/>
  <c r="O210" i="28"/>
  <c r="R210" i="28" s="1"/>
  <c r="O209" i="28"/>
  <c r="R209" i="28" s="1"/>
  <c r="L212" i="31"/>
  <c r="I212" i="31"/>
  <c r="P212" i="31"/>
  <c r="H212" i="31"/>
  <c r="O212" i="31"/>
  <c r="N212" i="31"/>
  <c r="M212" i="31"/>
  <c r="K212" i="31"/>
  <c r="J212" i="31"/>
  <c r="F212" i="31"/>
  <c r="S212" i="31"/>
  <c r="I280" i="31"/>
  <c r="P280" i="31"/>
  <c r="H280" i="31"/>
  <c r="N280" i="31"/>
  <c r="F280" i="31"/>
  <c r="M280" i="31"/>
  <c r="L280" i="31"/>
  <c r="S280" i="31"/>
  <c r="O280" i="31"/>
  <c r="K280" i="31"/>
  <c r="J280" i="31"/>
  <c r="P172" i="31"/>
  <c r="H172" i="31"/>
  <c r="M172" i="31"/>
  <c r="L172" i="31"/>
  <c r="O172" i="31"/>
  <c r="N172" i="31"/>
  <c r="K172" i="31"/>
  <c r="J172" i="31"/>
  <c r="I172" i="31"/>
  <c r="S172" i="31"/>
  <c r="F172" i="31"/>
  <c r="K237" i="31"/>
  <c r="S237" i="31"/>
  <c r="J237" i="31"/>
  <c r="I237" i="31"/>
  <c r="P237" i="31"/>
  <c r="H237" i="31"/>
  <c r="O237" i="31"/>
  <c r="N237" i="31"/>
  <c r="F237" i="31"/>
  <c r="L237" i="31"/>
  <c r="M237" i="31"/>
  <c r="P309" i="31"/>
  <c r="H309" i="31"/>
  <c r="O309" i="31"/>
  <c r="N309" i="31"/>
  <c r="F309" i="31"/>
  <c r="K309" i="31"/>
  <c r="S309" i="31"/>
  <c r="J309" i="31"/>
  <c r="I309" i="31"/>
  <c r="M309" i="31"/>
  <c r="L309" i="31"/>
  <c r="O331" i="31"/>
  <c r="N331" i="31"/>
  <c r="F331" i="31"/>
  <c r="M331" i="31"/>
  <c r="L331" i="31"/>
  <c r="K331" i="31"/>
  <c r="I331" i="31"/>
  <c r="P331" i="31"/>
  <c r="H331" i="31"/>
  <c r="S331" i="31"/>
  <c r="J331" i="31"/>
  <c r="O203" i="28"/>
  <c r="O195" i="28"/>
  <c r="O202" i="28"/>
  <c r="O194" i="28"/>
  <c r="R194" i="28" s="1"/>
  <c r="O201" i="28"/>
  <c r="O193" i="28"/>
  <c r="R193" i="28" s="1"/>
  <c r="O200" i="28"/>
  <c r="O192" i="28"/>
  <c r="R192" i="28" s="1"/>
  <c r="O199" i="28"/>
  <c r="O205" i="28"/>
  <c r="O197" i="28"/>
  <c r="O204" i="28"/>
  <c r="O196" i="28"/>
  <c r="O198" i="28"/>
  <c r="O206" i="28"/>
  <c r="I257" i="31"/>
  <c r="M257" i="31"/>
  <c r="L257" i="31"/>
  <c r="K257" i="31"/>
  <c r="J257" i="31"/>
  <c r="H257" i="31"/>
  <c r="S257" i="31"/>
  <c r="P257" i="31"/>
  <c r="F257" i="31"/>
  <c r="N257" i="31"/>
  <c r="O257" i="31"/>
  <c r="N141" i="31"/>
  <c r="N147" i="30"/>
  <c r="K147" i="29"/>
  <c r="M140" i="28"/>
  <c r="L156" i="31"/>
  <c r="I156" i="31"/>
  <c r="P156" i="31"/>
  <c r="H156" i="31"/>
  <c r="N156" i="31"/>
  <c r="M156" i="31"/>
  <c r="K156" i="31"/>
  <c r="J156" i="31"/>
  <c r="F156" i="31"/>
  <c r="S156" i="31"/>
  <c r="O156" i="31"/>
  <c r="I145" i="31"/>
  <c r="N145" i="31"/>
  <c r="F145" i="31"/>
  <c r="M145" i="31"/>
  <c r="H145" i="31"/>
  <c r="S145" i="31"/>
  <c r="P145" i="31"/>
  <c r="O145" i="31"/>
  <c r="L145" i="31"/>
  <c r="K145" i="31"/>
  <c r="J145" i="31"/>
  <c r="M39" i="31"/>
  <c r="M39" i="30"/>
  <c r="J39" i="29"/>
  <c r="L38" i="28"/>
  <c r="M30" i="31"/>
  <c r="L30" i="31"/>
  <c r="K30" i="31"/>
  <c r="S30" i="31"/>
  <c r="J30" i="31"/>
  <c r="I30" i="31"/>
  <c r="P30" i="31"/>
  <c r="H30" i="31"/>
  <c r="O30" i="31"/>
  <c r="F30" i="31"/>
  <c r="N30" i="31"/>
  <c r="M318" i="31"/>
  <c r="L318" i="31"/>
  <c r="K318" i="31"/>
  <c r="P318" i="31"/>
  <c r="H318" i="31"/>
  <c r="O318" i="31"/>
  <c r="J318" i="31"/>
  <c r="I318" i="31"/>
  <c r="F318" i="31"/>
  <c r="S318" i="31"/>
  <c r="N318" i="31"/>
  <c r="N222" i="31"/>
  <c r="F222" i="31"/>
  <c r="K222" i="31"/>
  <c r="S222" i="31"/>
  <c r="J222" i="31"/>
  <c r="O222" i="31"/>
  <c r="M222" i="31"/>
  <c r="L222" i="31"/>
  <c r="I222" i="31"/>
  <c r="H222" i="31"/>
  <c r="P222" i="31"/>
  <c r="L283" i="31"/>
  <c r="K283" i="31"/>
  <c r="I283" i="31"/>
  <c r="P283" i="31"/>
  <c r="H283" i="31"/>
  <c r="O283" i="31"/>
  <c r="M283" i="31"/>
  <c r="J283" i="31"/>
  <c r="F283" i="31"/>
  <c r="S283" i="31"/>
  <c r="N283" i="31"/>
  <c r="O291" i="28"/>
  <c r="O290" i="28"/>
  <c r="O289" i="28"/>
  <c r="O288" i="28"/>
  <c r="O287" i="28"/>
  <c r="O286" i="28"/>
  <c r="O285" i="28"/>
  <c r="O284" i="28"/>
  <c r="O283" i="28"/>
  <c r="O282" i="28"/>
  <c r="O281" i="28"/>
  <c r="O280" i="28"/>
  <c r="R280" i="28" s="1"/>
  <c r="O279" i="28"/>
  <c r="R279" i="28" s="1"/>
  <c r="O278" i="28"/>
  <c r="R278" i="28" s="1"/>
  <c r="O277" i="28"/>
  <c r="R277" i="28" s="1"/>
  <c r="K207" i="31"/>
  <c r="P207" i="31"/>
  <c r="H207" i="31"/>
  <c r="O207" i="31"/>
  <c r="J207" i="31"/>
  <c r="I207" i="31"/>
  <c r="N207" i="31"/>
  <c r="M207" i="31"/>
  <c r="S207" i="31"/>
  <c r="L207" i="31"/>
  <c r="F207" i="31"/>
  <c r="N226" i="31"/>
  <c r="N232" i="30"/>
  <c r="K232" i="29"/>
  <c r="M225" i="28"/>
  <c r="L238" i="31"/>
  <c r="K238" i="31"/>
  <c r="S238" i="31"/>
  <c r="J238" i="31"/>
  <c r="I238" i="31"/>
  <c r="P238" i="31"/>
  <c r="H238" i="31"/>
  <c r="O238" i="31"/>
  <c r="N238" i="31"/>
  <c r="M238" i="31"/>
  <c r="F238" i="31"/>
  <c r="O308" i="31"/>
  <c r="N308" i="31"/>
  <c r="F308" i="31"/>
  <c r="M308" i="31"/>
  <c r="S308" i="31"/>
  <c r="J308" i="31"/>
  <c r="I308" i="31"/>
  <c r="P308" i="31"/>
  <c r="L308" i="31"/>
  <c r="K308" i="31"/>
  <c r="H308" i="31"/>
  <c r="O56" i="31"/>
  <c r="O56" i="30"/>
  <c r="L56" i="29"/>
  <c r="N55" i="28"/>
  <c r="K335" i="31"/>
  <c r="S335" i="31"/>
  <c r="J335" i="31"/>
  <c r="I335" i="31"/>
  <c r="P335" i="31"/>
  <c r="H335" i="31"/>
  <c r="O335" i="31"/>
  <c r="M335" i="31"/>
  <c r="L335" i="31"/>
  <c r="N335" i="31"/>
  <c r="F335" i="31"/>
  <c r="N124" i="31"/>
  <c r="N130" i="30"/>
  <c r="K130" i="29"/>
  <c r="M123" i="28"/>
  <c r="L250" i="31"/>
  <c r="K250" i="31"/>
  <c r="S250" i="31"/>
  <c r="J250" i="31"/>
  <c r="I250" i="31"/>
  <c r="P250" i="31"/>
  <c r="H250" i="31"/>
  <c r="O250" i="31"/>
  <c r="F250" i="31"/>
  <c r="N250" i="31"/>
  <c r="M250" i="31"/>
  <c r="O253" i="31"/>
  <c r="N253" i="31"/>
  <c r="F253" i="31"/>
  <c r="M253" i="31"/>
  <c r="L253" i="31"/>
  <c r="K253" i="31"/>
  <c r="S253" i="31"/>
  <c r="J253" i="31"/>
  <c r="I253" i="31"/>
  <c r="P253" i="31"/>
  <c r="H253" i="31"/>
  <c r="L148" i="31"/>
  <c r="I148" i="31"/>
  <c r="P148" i="31"/>
  <c r="H148" i="31"/>
  <c r="K148" i="31"/>
  <c r="J148" i="31"/>
  <c r="F148" i="31"/>
  <c r="S148" i="31"/>
  <c r="O148" i="31"/>
  <c r="N148" i="31"/>
  <c r="M148" i="31"/>
  <c r="P144" i="31"/>
  <c r="T144" i="31" s="1"/>
  <c r="H144" i="31"/>
  <c r="M144" i="31"/>
  <c r="L144" i="31"/>
  <c r="J144" i="31"/>
  <c r="I144" i="31"/>
  <c r="S144" i="31"/>
  <c r="F144" i="31"/>
  <c r="O144" i="31"/>
  <c r="N144" i="31"/>
  <c r="K144" i="31"/>
  <c r="O107" i="31"/>
  <c r="O113" i="30"/>
  <c r="L113" i="29"/>
  <c r="N106" i="28"/>
  <c r="O39" i="31"/>
  <c r="O39" i="30"/>
  <c r="L39" i="29"/>
  <c r="N38" i="28"/>
  <c r="P25" i="31"/>
  <c r="H25" i="31"/>
  <c r="O25" i="31"/>
  <c r="N25" i="31"/>
  <c r="F25" i="31"/>
  <c r="M25" i="31"/>
  <c r="L25" i="31"/>
  <c r="K25" i="31"/>
  <c r="S25" i="31"/>
  <c r="J25" i="31"/>
  <c r="I25" i="31"/>
  <c r="M36" i="31"/>
  <c r="L36" i="31"/>
  <c r="K36" i="31"/>
  <c r="S36" i="31"/>
  <c r="J36" i="31"/>
  <c r="I36" i="31"/>
  <c r="P36" i="31"/>
  <c r="H36" i="31"/>
  <c r="O36" i="31"/>
  <c r="N36" i="31"/>
  <c r="F36" i="31"/>
  <c r="P184" i="31"/>
  <c r="H184" i="31"/>
  <c r="M184" i="31"/>
  <c r="L184" i="31"/>
  <c r="O184" i="31"/>
  <c r="K184" i="31"/>
  <c r="I184" i="31"/>
  <c r="S184" i="31"/>
  <c r="F184" i="31"/>
  <c r="N184" i="31"/>
  <c r="J184" i="31"/>
  <c r="L180" i="31"/>
  <c r="P180" i="31"/>
  <c r="H180" i="31"/>
  <c r="K180" i="31"/>
  <c r="I180" i="31"/>
  <c r="F180" i="31"/>
  <c r="O180" i="31"/>
  <c r="N180" i="31"/>
  <c r="S180" i="31"/>
  <c r="M180" i="31"/>
  <c r="J180" i="31"/>
  <c r="K324" i="31"/>
  <c r="S324" i="31"/>
  <c r="J324" i="31"/>
  <c r="I324" i="31"/>
  <c r="P324" i="31"/>
  <c r="H324" i="31"/>
  <c r="N324" i="31"/>
  <c r="F324" i="31"/>
  <c r="M324" i="31"/>
  <c r="O324" i="31"/>
  <c r="L324" i="31"/>
  <c r="M223" i="31"/>
  <c r="P223" i="31"/>
  <c r="L223" i="31"/>
  <c r="K223" i="31"/>
  <c r="J223" i="31"/>
  <c r="I223" i="31"/>
  <c r="H223" i="31"/>
  <c r="F223" i="31"/>
  <c r="S223" i="31"/>
  <c r="O223" i="31"/>
  <c r="N223" i="31"/>
  <c r="P216" i="31"/>
  <c r="H216" i="31"/>
  <c r="M216" i="31"/>
  <c r="L216" i="31"/>
  <c r="S216" i="31"/>
  <c r="F216" i="31"/>
  <c r="O216" i="31"/>
  <c r="N216" i="31"/>
  <c r="K216" i="31"/>
  <c r="J216" i="31"/>
  <c r="I216" i="31"/>
  <c r="O286" i="31"/>
  <c r="N286" i="31"/>
  <c r="F286" i="31"/>
  <c r="L286" i="31"/>
  <c r="K286" i="31"/>
  <c r="S286" i="31"/>
  <c r="J286" i="31"/>
  <c r="H286" i="31"/>
  <c r="P286" i="31"/>
  <c r="M286" i="31"/>
  <c r="I286" i="31"/>
  <c r="P287" i="31"/>
  <c r="T287" i="31" s="1"/>
  <c r="H287" i="31"/>
  <c r="O287" i="31"/>
  <c r="M287" i="31"/>
  <c r="L287" i="31"/>
  <c r="K287" i="31"/>
  <c r="J287" i="31"/>
  <c r="I287" i="31"/>
  <c r="F287" i="31"/>
  <c r="S287" i="31"/>
  <c r="N287" i="31"/>
  <c r="O36" i="28"/>
  <c r="O35" i="28"/>
  <c r="O34" i="28"/>
  <c r="O33" i="28"/>
  <c r="O32" i="28"/>
  <c r="O31" i="28"/>
  <c r="O30" i="28"/>
  <c r="O29" i="28"/>
  <c r="O28" i="28"/>
  <c r="O27" i="28"/>
  <c r="O26" i="28"/>
  <c r="O25" i="28"/>
  <c r="O24" i="28"/>
  <c r="O23" i="28"/>
  <c r="O22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138" i="28"/>
  <c r="O137" i="28"/>
  <c r="O136" i="28"/>
  <c r="O135" i="28"/>
  <c r="O134" i="28"/>
  <c r="O133" i="28"/>
  <c r="O132" i="28"/>
  <c r="O131" i="28"/>
  <c r="O130" i="28"/>
  <c r="O129" i="28"/>
  <c r="O128" i="28"/>
  <c r="O127" i="28"/>
  <c r="O126" i="28"/>
  <c r="O125" i="28"/>
  <c r="O124" i="28"/>
  <c r="O163" i="31"/>
  <c r="L163" i="31"/>
  <c r="K163" i="31"/>
  <c r="P163" i="31"/>
  <c r="N163" i="31"/>
  <c r="M163" i="31"/>
  <c r="J163" i="31"/>
  <c r="I163" i="31"/>
  <c r="H163" i="31"/>
  <c r="S163" i="31"/>
  <c r="F163" i="31"/>
  <c r="K199" i="31"/>
  <c r="P199" i="31"/>
  <c r="H199" i="31"/>
  <c r="O199" i="31"/>
  <c r="M199" i="31"/>
  <c r="L199" i="31"/>
  <c r="J199" i="31"/>
  <c r="F199" i="31"/>
  <c r="S199" i="31"/>
  <c r="N199" i="31"/>
  <c r="I199" i="31"/>
  <c r="L226" i="31"/>
  <c r="L232" i="30"/>
  <c r="I232" i="29"/>
  <c r="T232" i="29" s="1"/>
  <c r="K225" i="28"/>
  <c r="M5" i="31"/>
  <c r="M5" i="30"/>
  <c r="J5" i="29"/>
  <c r="L4" i="28"/>
  <c r="S236" i="31"/>
  <c r="J236" i="31"/>
  <c r="I236" i="31"/>
  <c r="P236" i="31"/>
  <c r="H236" i="31"/>
  <c r="O236" i="31"/>
  <c r="N236" i="31"/>
  <c r="F236" i="31"/>
  <c r="M236" i="31"/>
  <c r="L236" i="31"/>
  <c r="K236" i="31"/>
  <c r="M231" i="31"/>
  <c r="L231" i="31"/>
  <c r="K231" i="31"/>
  <c r="S231" i="31"/>
  <c r="J231" i="31"/>
  <c r="I231" i="31"/>
  <c r="P231" i="31"/>
  <c r="H231" i="31"/>
  <c r="N231" i="31"/>
  <c r="O231" i="31"/>
  <c r="F231" i="31"/>
  <c r="L305" i="31"/>
  <c r="K305" i="31"/>
  <c r="S305" i="31"/>
  <c r="J305" i="31"/>
  <c r="O305" i="31"/>
  <c r="N305" i="31"/>
  <c r="F305" i="31"/>
  <c r="M305" i="31"/>
  <c r="I305" i="31"/>
  <c r="H305" i="31"/>
  <c r="P305" i="31"/>
  <c r="N307" i="31"/>
  <c r="F307" i="31"/>
  <c r="M307" i="31"/>
  <c r="L307" i="31"/>
  <c r="I307" i="31"/>
  <c r="P307" i="31"/>
  <c r="H307" i="31"/>
  <c r="O307" i="31"/>
  <c r="K307" i="31"/>
  <c r="J307" i="31"/>
  <c r="S307" i="31"/>
  <c r="S342" i="31"/>
  <c r="J342" i="31"/>
  <c r="I342" i="31"/>
  <c r="P342" i="31"/>
  <c r="H342" i="31"/>
  <c r="O342" i="31"/>
  <c r="N342" i="31"/>
  <c r="F342" i="31"/>
  <c r="M342" i="31"/>
  <c r="L342" i="31"/>
  <c r="K342" i="31"/>
  <c r="N338" i="31"/>
  <c r="F338" i="31"/>
  <c r="M338" i="31"/>
  <c r="L338" i="31"/>
  <c r="K338" i="31"/>
  <c r="S338" i="31"/>
  <c r="J338" i="31"/>
  <c r="P338" i="31"/>
  <c r="H338" i="31"/>
  <c r="O338" i="31"/>
  <c r="I338" i="31"/>
  <c r="H161" i="28"/>
  <c r="J161" i="28" s="1"/>
  <c r="H169" i="25"/>
  <c r="V169" i="29" s="1"/>
  <c r="M124" i="31"/>
  <c r="M130" i="30"/>
  <c r="J130" i="29"/>
  <c r="L123" i="28"/>
  <c r="S262" i="31"/>
  <c r="J262" i="31"/>
  <c r="P262" i="31"/>
  <c r="H262" i="31"/>
  <c r="O262" i="31"/>
  <c r="N262" i="31"/>
  <c r="F262" i="31"/>
  <c r="M262" i="31"/>
  <c r="L262" i="31"/>
  <c r="K262" i="31"/>
  <c r="I262" i="31"/>
  <c r="N273" i="31"/>
  <c r="F273" i="31"/>
  <c r="M273" i="31"/>
  <c r="K273" i="31"/>
  <c r="S273" i="31"/>
  <c r="J273" i="31"/>
  <c r="I273" i="31"/>
  <c r="L273" i="31"/>
  <c r="H273" i="31"/>
  <c r="P273" i="31"/>
  <c r="O273" i="31"/>
  <c r="M209" i="31"/>
  <c r="M215" i="30"/>
  <c r="J215" i="29"/>
  <c r="L208" i="28"/>
  <c r="O70" i="28"/>
  <c r="O69" i="28"/>
  <c r="O68" i="28"/>
  <c r="O67" i="28"/>
  <c r="O66" i="28"/>
  <c r="O65" i="28"/>
  <c r="O64" i="28"/>
  <c r="O63" i="28"/>
  <c r="O62" i="28"/>
  <c r="O61" i="28"/>
  <c r="O60" i="28"/>
  <c r="O59" i="28"/>
  <c r="O58" i="28"/>
  <c r="O57" i="28"/>
  <c r="O56" i="28"/>
  <c r="O294" i="31"/>
  <c r="O300" i="30"/>
  <c r="L300" i="29"/>
  <c r="N293" i="28"/>
  <c r="L311" i="31"/>
  <c r="L317" i="30"/>
  <c r="I317" i="29"/>
  <c r="T317" i="29" s="1"/>
  <c r="K310" i="28"/>
  <c r="H297" i="28"/>
  <c r="J297" i="28" s="1"/>
  <c r="H305" i="25"/>
  <c r="F14" i="17"/>
  <c r="F60" i="17"/>
  <c r="F74" i="17"/>
  <c r="F78" i="17"/>
  <c r="F92" i="17"/>
  <c r="F104" i="17"/>
  <c r="F118" i="17"/>
  <c r="F146" i="17"/>
  <c r="F154" i="17"/>
  <c r="F168" i="17"/>
  <c r="F190" i="17"/>
  <c r="F204" i="17"/>
  <c r="F214" i="17"/>
  <c r="F222" i="17"/>
  <c r="F228" i="17"/>
  <c r="F232" i="17"/>
  <c r="F236" i="17"/>
  <c r="F240" i="17"/>
  <c r="F246" i="17"/>
  <c r="F250" i="17"/>
  <c r="F254" i="17"/>
  <c r="F258" i="17"/>
  <c r="F264" i="17"/>
  <c r="F268" i="17"/>
  <c r="F272" i="17"/>
  <c r="F278" i="17"/>
  <c r="F282" i="17"/>
  <c r="F286" i="17"/>
  <c r="F290" i="17"/>
  <c r="F296" i="17"/>
  <c r="F300" i="17"/>
  <c r="F304" i="17"/>
  <c r="F308" i="17"/>
  <c r="F314" i="17"/>
  <c r="F318" i="17"/>
  <c r="F326" i="17"/>
  <c r="F336" i="17"/>
  <c r="F340" i="17"/>
  <c r="F10" i="17"/>
  <c r="F24" i="17"/>
  <c r="F36" i="17"/>
  <c r="F50" i="17"/>
  <c r="F86" i="17"/>
  <c r="F114" i="17"/>
  <c r="F128" i="17"/>
  <c r="F142" i="17"/>
  <c r="F160" i="17"/>
  <c r="F172" i="17"/>
  <c r="F186" i="17"/>
  <c r="F200" i="17"/>
  <c r="F18" i="17"/>
  <c r="F42" i="17"/>
  <c r="F54" i="17"/>
  <c r="F64" i="17"/>
  <c r="F82" i="17"/>
  <c r="F96" i="17"/>
  <c r="F122" i="17"/>
  <c r="F136" i="17"/>
  <c r="F178" i="17"/>
  <c r="F196" i="17"/>
  <c r="F6" i="17"/>
  <c r="F8" i="17"/>
  <c r="F16" i="17"/>
  <c r="F26" i="17"/>
  <c r="F30" i="17"/>
  <c r="F34" i="17"/>
  <c r="F40" i="17"/>
  <c r="F44" i="17"/>
  <c r="F48" i="17"/>
  <c r="F52" i="17"/>
  <c r="F58" i="17"/>
  <c r="F62" i="17"/>
  <c r="F66" i="17"/>
  <c r="F70" i="17"/>
  <c r="F76" i="17"/>
  <c r="F80" i="17"/>
  <c r="F84" i="17"/>
  <c r="F88" i="17"/>
  <c r="F94" i="17"/>
  <c r="F98" i="17"/>
  <c r="F102" i="17"/>
  <c r="F108" i="17"/>
  <c r="F112" i="17"/>
  <c r="F116" i="17"/>
  <c r="F120" i="17"/>
  <c r="F126" i="17"/>
  <c r="F130" i="17"/>
  <c r="F134" i="17"/>
  <c r="F138" i="17"/>
  <c r="F144" i="17"/>
  <c r="F148" i="17"/>
  <c r="F152" i="17"/>
  <c r="F156" i="17"/>
  <c r="F162" i="17"/>
  <c r="F166" i="17"/>
  <c r="F170" i="17"/>
  <c r="F176" i="17"/>
  <c r="F180" i="17"/>
  <c r="F184" i="17"/>
  <c r="F188" i="17"/>
  <c r="F194" i="17"/>
  <c r="F198" i="17"/>
  <c r="F202" i="17"/>
  <c r="F206" i="17"/>
  <c r="F212" i="17"/>
  <c r="F216" i="17"/>
  <c r="F220" i="17"/>
  <c r="F224" i="17"/>
  <c r="F230" i="17"/>
  <c r="F234" i="17"/>
  <c r="F238" i="17"/>
  <c r="F244" i="17"/>
  <c r="F248" i="17"/>
  <c r="F252" i="17"/>
  <c r="F256" i="17"/>
  <c r="F262" i="17"/>
  <c r="F266" i="17"/>
  <c r="F270" i="17"/>
  <c r="F274" i="17"/>
  <c r="F280" i="17"/>
  <c r="F284" i="17"/>
  <c r="F288" i="17"/>
  <c r="F292" i="17"/>
  <c r="F298" i="17"/>
  <c r="F302" i="17"/>
  <c r="F306" i="17"/>
  <c r="F312" i="17"/>
  <c r="F316" i="17"/>
  <c r="F320" i="17"/>
  <c r="F324" i="17"/>
  <c r="F330" i="17"/>
  <c r="F334" i="17"/>
  <c r="F338" i="17"/>
  <c r="F342" i="17"/>
  <c r="F13" i="17"/>
  <c r="F17" i="17"/>
  <c r="F27" i="17"/>
  <c r="F41" i="17"/>
  <c r="F45" i="17"/>
  <c r="F49" i="17"/>
  <c r="F53" i="17"/>
  <c r="F59" i="17"/>
  <c r="F67" i="17"/>
  <c r="F71" i="17"/>
  <c r="F77" i="17"/>
  <c r="F81" i="17"/>
  <c r="F85" i="17"/>
  <c r="F91" i="17"/>
  <c r="F95" i="17"/>
  <c r="F99" i="17"/>
  <c r="F103" i="17"/>
  <c r="F113" i="17"/>
  <c r="F117" i="17"/>
  <c r="F127" i="17"/>
  <c r="F131" i="17"/>
  <c r="F135" i="17"/>
  <c r="F139" i="17"/>
  <c r="F145" i="17"/>
  <c r="F149" i="17"/>
  <c r="F153" i="17"/>
  <c r="F159" i="17"/>
  <c r="F163" i="17"/>
  <c r="F167" i="17"/>
  <c r="F171" i="17"/>
  <c r="F177" i="17"/>
  <c r="F181" i="17"/>
  <c r="F185" i="17"/>
  <c r="F189" i="17"/>
  <c r="F195" i="17"/>
  <c r="F199" i="17"/>
  <c r="F207" i="17"/>
  <c r="F213" i="17"/>
  <c r="F217" i="17"/>
  <c r="F221" i="17"/>
  <c r="F227" i="17"/>
  <c r="F231" i="17"/>
  <c r="F235" i="17"/>
  <c r="F239" i="17"/>
  <c r="F249" i="17"/>
  <c r="F253" i="17"/>
  <c r="F257" i="17"/>
  <c r="F263" i="17"/>
  <c r="F267" i="17"/>
  <c r="F275" i="17"/>
  <c r="F281" i="17"/>
  <c r="F285" i="17"/>
  <c r="F289" i="17"/>
  <c r="F295" i="17"/>
  <c r="F299" i="17"/>
  <c r="F303" i="17"/>
  <c r="F313" i="17"/>
  <c r="F317" i="17"/>
  <c r="F321" i="17"/>
  <c r="F325" i="17"/>
  <c r="F331" i="17"/>
  <c r="F335" i="17"/>
  <c r="F339" i="17"/>
  <c r="F343" i="17"/>
  <c r="F7" i="17"/>
  <c r="F11" i="17"/>
  <c r="F19" i="17"/>
  <c r="F25" i="17"/>
  <c r="F29" i="17"/>
  <c r="F61" i="17"/>
  <c r="F65" i="17"/>
  <c r="F69" i="17"/>
  <c r="F83" i="17"/>
  <c r="F97" i="17"/>
  <c r="F111" i="17"/>
  <c r="F125" i="17"/>
  <c r="F133" i="17"/>
  <c r="F137" i="17"/>
  <c r="F143" i="17"/>
  <c r="F147" i="17"/>
  <c r="F151" i="17"/>
  <c r="F155" i="17"/>
  <c r="F161" i="17"/>
  <c r="F165" i="17"/>
  <c r="F169" i="17"/>
  <c r="F173" i="17"/>
  <c r="F179" i="17"/>
  <c r="F183" i="17"/>
  <c r="F187" i="17"/>
  <c r="F193" i="17"/>
  <c r="F197" i="17"/>
  <c r="F201" i="17"/>
  <c r="F205" i="17"/>
  <c r="F211" i="17"/>
  <c r="F215" i="17"/>
  <c r="F219" i="17"/>
  <c r="F223" i="17"/>
  <c r="F229" i="17"/>
  <c r="F233" i="17"/>
  <c r="F237" i="17"/>
  <c r="F241" i="17"/>
  <c r="F247" i="17"/>
  <c r="F251" i="17"/>
  <c r="F255" i="17"/>
  <c r="F261" i="17"/>
  <c r="F265" i="17"/>
  <c r="F269" i="17"/>
  <c r="F273" i="17"/>
  <c r="F279" i="17"/>
  <c r="F283" i="17"/>
  <c r="F287" i="17"/>
  <c r="F291" i="17"/>
  <c r="F297" i="17"/>
  <c r="F301" i="17"/>
  <c r="F305" i="17"/>
  <c r="F309" i="17"/>
  <c r="F315" i="17"/>
  <c r="F319" i="17"/>
  <c r="F323" i="17"/>
  <c r="F329" i="17"/>
  <c r="F333" i="17"/>
  <c r="F337" i="17"/>
  <c r="F341" i="17"/>
  <c r="D111" i="29" l="1"/>
  <c r="T111" i="29" s="1"/>
  <c r="T110" i="29"/>
  <c r="T109" i="29"/>
  <c r="D73" i="29"/>
  <c r="T147" i="29"/>
  <c r="R229" i="28"/>
  <c r="T229" i="28" s="1"/>
  <c r="D73" i="25"/>
  <c r="N16" i="22" s="1"/>
  <c r="M36" i="26"/>
  <c r="N20" i="22"/>
  <c r="N11" i="22"/>
  <c r="N23" i="22"/>
  <c r="R297" i="28"/>
  <c r="R316" i="28"/>
  <c r="H221" i="25"/>
  <c r="H213" i="28"/>
  <c r="J213" i="28" s="1"/>
  <c r="R213" i="28" s="1"/>
  <c r="H247" i="28"/>
  <c r="J247" i="28" s="1"/>
  <c r="R247" i="28" s="1"/>
  <c r="H255" i="25"/>
  <c r="H281" i="28"/>
  <c r="J281" i="28" s="1"/>
  <c r="R281" i="28" s="1"/>
  <c r="H289" i="25"/>
  <c r="Q262" i="31"/>
  <c r="Q267" i="31"/>
  <c r="Q271" i="31"/>
  <c r="R161" i="28"/>
  <c r="Q308" i="31"/>
  <c r="Q34" i="31"/>
  <c r="Q223" i="31"/>
  <c r="Q212" i="31"/>
  <c r="Q222" i="31"/>
  <c r="Q330" i="31"/>
  <c r="Q274" i="31"/>
  <c r="Q273" i="31"/>
  <c r="Q35" i="31"/>
  <c r="Q172" i="31"/>
  <c r="Q161" i="31"/>
  <c r="Q166" i="31"/>
  <c r="Q275" i="31"/>
  <c r="Q270" i="31"/>
  <c r="Q266" i="31"/>
  <c r="Q268" i="31"/>
  <c r="Q265" i="31"/>
  <c r="Q318" i="31"/>
  <c r="Q257" i="31"/>
  <c r="Q245" i="31"/>
  <c r="Q321" i="31"/>
  <c r="Q319" i="31"/>
  <c r="Q164" i="31"/>
  <c r="Q173" i="31"/>
  <c r="Q169" i="31"/>
  <c r="Q326" i="31"/>
  <c r="Q320" i="31"/>
  <c r="Q228" i="31"/>
  <c r="Q317" i="31"/>
  <c r="Q160" i="31"/>
  <c r="Q255" i="31"/>
  <c r="Q163" i="31"/>
  <c r="Q170" i="31"/>
  <c r="Q254" i="31"/>
  <c r="Q250" i="31"/>
  <c r="Q171" i="31"/>
  <c r="Q246" i="31"/>
  <c r="Q252" i="31"/>
  <c r="Q324" i="31"/>
  <c r="Q253" i="31"/>
  <c r="Q162" i="31"/>
  <c r="Q316" i="31"/>
  <c r="Q256" i="31"/>
  <c r="Q229" i="31"/>
  <c r="Q249" i="31"/>
  <c r="Q36" i="31"/>
  <c r="Q25" i="31"/>
  <c r="Q30" i="31"/>
  <c r="Q26" i="31"/>
  <c r="Q31" i="31"/>
  <c r="Q37" i="31"/>
  <c r="Q309" i="31"/>
  <c r="Q269" i="31"/>
  <c r="Q216" i="31"/>
  <c r="Q217" i="31"/>
  <c r="Q339" i="31"/>
  <c r="Q211" i="31"/>
  <c r="Q338" i="31"/>
  <c r="Q218" i="31"/>
  <c r="Q220" i="31"/>
  <c r="Q342" i="31"/>
  <c r="Q286" i="31"/>
  <c r="T223" i="31"/>
  <c r="T212" i="31"/>
  <c r="Q199" i="31"/>
  <c r="Q331" i="31"/>
  <c r="Q201" i="31"/>
  <c r="Q195" i="31"/>
  <c r="Q335" i="31"/>
  <c r="Q343" i="31"/>
  <c r="Q336" i="31"/>
  <c r="Q224" i="31"/>
  <c r="T321" i="31"/>
  <c r="Q240" i="31"/>
  <c r="Q232" i="31"/>
  <c r="Q233" i="31"/>
  <c r="Q230" i="31"/>
  <c r="Q238" i="31"/>
  <c r="Q241" i="31"/>
  <c r="Q234" i="31"/>
  <c r="T199" i="31"/>
  <c r="T253" i="31"/>
  <c r="T250" i="31"/>
  <c r="Q207" i="31"/>
  <c r="Q236" i="31"/>
  <c r="Q231" i="31"/>
  <c r="Q237" i="31"/>
  <c r="Q180" i="31"/>
  <c r="T217" i="31"/>
  <c r="Q340" i="31"/>
  <c r="T273" i="31"/>
  <c r="Q184" i="31"/>
  <c r="T193" i="31"/>
  <c r="Q323" i="31"/>
  <c r="T275" i="31"/>
  <c r="Q272" i="31"/>
  <c r="T245" i="31"/>
  <c r="T173" i="31"/>
  <c r="T312" i="31"/>
  <c r="T330" i="31"/>
  <c r="T343" i="31"/>
  <c r="T216" i="31"/>
  <c r="T254" i="31"/>
  <c r="T229" i="31"/>
  <c r="T249" i="31"/>
  <c r="Q144" i="31"/>
  <c r="T31" i="31"/>
  <c r="Q302" i="31"/>
  <c r="Q297" i="31"/>
  <c r="Q149" i="31"/>
  <c r="Q305" i="31"/>
  <c r="T338" i="31"/>
  <c r="Q148" i="31"/>
  <c r="T222" i="31"/>
  <c r="T326" i="31"/>
  <c r="Q147" i="31"/>
  <c r="Q182" i="31"/>
  <c r="T35" i="31"/>
  <c r="T256" i="31"/>
  <c r="Q303" i="31"/>
  <c r="Q189" i="31"/>
  <c r="T160" i="31"/>
  <c r="T244" i="31"/>
  <c r="T308" i="31"/>
  <c r="Q283" i="31"/>
  <c r="Q145" i="31"/>
  <c r="T166" i="31"/>
  <c r="Q292" i="31"/>
  <c r="Q215" i="31"/>
  <c r="Q258" i="31"/>
  <c r="Q263" i="31"/>
  <c r="Q156" i="31"/>
  <c r="Q280" i="31"/>
  <c r="Q299" i="31"/>
  <c r="Q301" i="31"/>
  <c r="T201" i="31"/>
  <c r="T169" i="31"/>
  <c r="Q279" i="31"/>
  <c r="Q282" i="31"/>
  <c r="T246" i="31"/>
  <c r="T268" i="31"/>
  <c r="T266" i="31"/>
  <c r="Q146" i="31"/>
  <c r="Q150" i="31"/>
  <c r="T25" i="31"/>
  <c r="T145" i="31"/>
  <c r="T34" i="31"/>
  <c r="Q288" i="31"/>
  <c r="T230" i="31"/>
  <c r="T295" i="31"/>
  <c r="T159" i="31"/>
  <c r="Q248" i="31"/>
  <c r="T258" i="31"/>
  <c r="T228" i="31"/>
  <c r="T163" i="31"/>
  <c r="T184" i="31"/>
  <c r="T342" i="31"/>
  <c r="Q307" i="31"/>
  <c r="T305" i="31"/>
  <c r="T36" i="31"/>
  <c r="T283" i="31"/>
  <c r="T156" i="31"/>
  <c r="T237" i="31"/>
  <c r="Q155" i="31"/>
  <c r="T195" i="31"/>
  <c r="T218" i="31"/>
  <c r="Q153" i="31"/>
  <c r="Q300" i="31"/>
  <c r="Q143" i="31"/>
  <c r="Q152" i="31"/>
  <c r="T236" i="31"/>
  <c r="T318" i="31"/>
  <c r="Q287" i="31"/>
  <c r="T316" i="31"/>
  <c r="T161" i="31"/>
  <c r="T224" i="31"/>
  <c r="Q167" i="31"/>
  <c r="T228" i="28"/>
  <c r="T194" i="28"/>
  <c r="T262" i="28"/>
  <c r="T212" i="28"/>
  <c r="T296" i="28"/>
  <c r="T279" i="28"/>
  <c r="T158" i="28"/>
  <c r="T244" i="28"/>
  <c r="H181" i="28"/>
  <c r="J181" i="28" s="1"/>
  <c r="R181" i="28" s="1"/>
  <c r="H189" i="25"/>
  <c r="T179" i="28"/>
  <c r="T329" i="28"/>
  <c r="T328" i="28"/>
  <c r="T292" i="31"/>
  <c r="T286" i="31"/>
  <c r="T324" i="31"/>
  <c r="T180" i="31"/>
  <c r="T335" i="31"/>
  <c r="T280" i="28"/>
  <c r="T209" i="28"/>
  <c r="T261" i="28"/>
  <c r="T301" i="31"/>
  <c r="Q179" i="31"/>
  <c r="T288" i="31"/>
  <c r="H264" i="28"/>
  <c r="J264" i="28" s="1"/>
  <c r="R264" i="28" s="1"/>
  <c r="H272" i="25"/>
  <c r="T336" i="31"/>
  <c r="T300" i="31"/>
  <c r="T241" i="31"/>
  <c r="T245" i="28"/>
  <c r="T211" i="31"/>
  <c r="R180" i="28"/>
  <c r="T270" i="31"/>
  <c r="T278" i="31"/>
  <c r="T303" i="31"/>
  <c r="T320" i="31"/>
  <c r="Q27" i="31"/>
  <c r="T269" i="31"/>
  <c r="Q313" i="31"/>
  <c r="T227" i="31"/>
  <c r="T22" i="29"/>
  <c r="T311" i="28"/>
  <c r="T261" i="31"/>
  <c r="Q206" i="31"/>
  <c r="Q168" i="31"/>
  <c r="Q29" i="31"/>
  <c r="T150" i="31"/>
  <c r="T248" i="31"/>
  <c r="Q186" i="31"/>
  <c r="Q154" i="31"/>
  <c r="Q251" i="31"/>
  <c r="Q247" i="31"/>
  <c r="T192" i="28"/>
  <c r="T231" i="31"/>
  <c r="T30" i="31"/>
  <c r="T193" i="28"/>
  <c r="T309" i="31"/>
  <c r="T210" i="28"/>
  <c r="H317" i="28"/>
  <c r="J317" i="28" s="1"/>
  <c r="R317" i="28" s="1"/>
  <c r="H325" i="25"/>
  <c r="T176" i="31"/>
  <c r="T147" i="31"/>
  <c r="T171" i="31"/>
  <c r="T182" i="31"/>
  <c r="Q187" i="31"/>
  <c r="R263" i="28"/>
  <c r="Q204" i="31"/>
  <c r="T246" i="28"/>
  <c r="T319" i="31"/>
  <c r="H230" i="28"/>
  <c r="J230" i="28" s="1"/>
  <c r="R230" i="28" s="1"/>
  <c r="H238" i="25"/>
  <c r="H6" i="28"/>
  <c r="J6" i="28" s="1"/>
  <c r="R6" i="28" s="1"/>
  <c r="H8" i="25"/>
  <c r="V7" i="29"/>
  <c r="T329" i="31"/>
  <c r="T189" i="31"/>
  <c r="T56" i="29"/>
  <c r="T76" i="29"/>
  <c r="T146" i="31"/>
  <c r="Q214" i="31"/>
  <c r="Q314" i="31"/>
  <c r="T312" i="28"/>
  <c r="Q235" i="31"/>
  <c r="T226" i="28"/>
  <c r="Q24" i="31"/>
  <c r="T149" i="31"/>
  <c r="T39" i="29"/>
  <c r="T142" i="31"/>
  <c r="Q151" i="31"/>
  <c r="T148" i="31"/>
  <c r="T257" i="31"/>
  <c r="T211" i="28"/>
  <c r="T279" i="31"/>
  <c r="T339" i="31"/>
  <c r="T267" i="31"/>
  <c r="T271" i="31"/>
  <c r="R5" i="28"/>
  <c r="T317" i="31"/>
  <c r="Q181" i="31"/>
  <c r="Q285" i="31"/>
  <c r="T313" i="28"/>
  <c r="T272" i="31"/>
  <c r="T175" i="28"/>
  <c r="T227" i="28"/>
  <c r="Q290" i="31"/>
  <c r="Q185" i="31"/>
  <c r="Q178" i="31"/>
  <c r="Q264" i="31"/>
  <c r="T263" i="31"/>
  <c r="Q333" i="31"/>
  <c r="T260" i="28"/>
  <c r="T262" i="31"/>
  <c r="T238" i="31"/>
  <c r="T265" i="31"/>
  <c r="T160" i="28"/>
  <c r="T282" i="31"/>
  <c r="T37" i="31"/>
  <c r="T232" i="31"/>
  <c r="T220" i="31"/>
  <c r="Q198" i="31"/>
  <c r="Q289" i="31"/>
  <c r="T23" i="31"/>
  <c r="Q332" i="31"/>
  <c r="Q281" i="31"/>
  <c r="T181" i="31"/>
  <c r="Q32" i="31"/>
  <c r="Q28" i="31"/>
  <c r="T255" i="31"/>
  <c r="Q239" i="31"/>
  <c r="Q194" i="31"/>
  <c r="Q315" i="31"/>
  <c r="Q177" i="31"/>
  <c r="T177" i="31"/>
  <c r="T314" i="28"/>
  <c r="T176" i="28"/>
  <c r="Q325" i="31"/>
  <c r="T151" i="31"/>
  <c r="T330" i="28"/>
  <c r="T307" i="31"/>
  <c r="T207" i="31"/>
  <c r="T280" i="31"/>
  <c r="T130" i="29"/>
  <c r="H196" i="28"/>
  <c r="J196" i="28" s="1"/>
  <c r="R196" i="28" s="1"/>
  <c r="H204" i="25"/>
  <c r="T26" i="31"/>
  <c r="T340" i="31"/>
  <c r="T170" i="31"/>
  <c r="T289" i="31"/>
  <c r="T210" i="31"/>
  <c r="Q334" i="31"/>
  <c r="T234" i="31"/>
  <c r="T281" i="31"/>
  <c r="T252" i="31"/>
  <c r="Q296" i="31"/>
  <c r="Q200" i="31"/>
  <c r="Q213" i="31"/>
  <c r="T315" i="31"/>
  <c r="T177" i="28"/>
  <c r="T215" i="31"/>
  <c r="T185" i="31"/>
  <c r="T178" i="31"/>
  <c r="T333" i="31"/>
  <c r="H332" i="28"/>
  <c r="J332" i="28" s="1"/>
  <c r="R332" i="28" s="1"/>
  <c r="H340" i="25"/>
  <c r="H298" i="28"/>
  <c r="J298" i="28" s="1"/>
  <c r="R298" i="28" s="1"/>
  <c r="H306" i="25"/>
  <c r="T277" i="28"/>
  <c r="T331" i="31"/>
  <c r="T172" i="31"/>
  <c r="T159" i="28"/>
  <c r="R195" i="28"/>
  <c r="T294" i="28"/>
  <c r="T297" i="31"/>
  <c r="T233" i="31"/>
  <c r="Q219" i="31"/>
  <c r="Q341" i="31"/>
  <c r="Q304" i="31"/>
  <c r="Q197" i="31"/>
  <c r="Q165" i="31"/>
  <c r="T178" i="28"/>
  <c r="Q284" i="31"/>
  <c r="Q337" i="31"/>
  <c r="T337" i="31"/>
  <c r="R331" i="28"/>
  <c r="Q291" i="31"/>
  <c r="Q33" i="31"/>
  <c r="H162" i="28"/>
  <c r="J162" i="28" s="1"/>
  <c r="R162" i="28" s="1"/>
  <c r="H170" i="25"/>
  <c r="V170" i="29" s="1"/>
  <c r="T278" i="28"/>
  <c r="T274" i="31"/>
  <c r="T162" i="31"/>
  <c r="T302" i="31"/>
  <c r="Q203" i="31"/>
  <c r="T243" i="28"/>
  <c r="T143" i="31"/>
  <c r="T113" i="29"/>
  <c r="T295" i="28"/>
  <c r="Q196" i="31"/>
  <c r="Q183" i="31"/>
  <c r="Q205" i="31"/>
  <c r="Q202" i="31"/>
  <c r="Q188" i="31"/>
  <c r="T315" i="28"/>
  <c r="Q298" i="31"/>
  <c r="Q190" i="31"/>
  <c r="Q306" i="31"/>
  <c r="T304" i="31"/>
  <c r="Q221" i="31"/>
  <c r="Q322" i="31"/>
  <c r="T33" i="31"/>
  <c r="H21" i="17"/>
  <c r="N9" i="22" l="1"/>
  <c r="N19" i="22"/>
  <c r="N14" i="22"/>
  <c r="N21" i="22"/>
  <c r="N7" i="22"/>
  <c r="D74" i="29"/>
  <c r="T74" i="29" s="1"/>
  <c r="T73" i="29"/>
  <c r="N15" i="22"/>
  <c r="N6" i="22"/>
  <c r="N8" i="22"/>
  <c r="N10" i="22"/>
  <c r="N13" i="22"/>
  <c r="N12" i="22"/>
  <c r="N18" i="22"/>
  <c r="N22" i="22"/>
  <c r="N17" i="22"/>
  <c r="N24" i="22"/>
  <c r="T297" i="28"/>
  <c r="T316" i="28"/>
  <c r="T288" i="29"/>
  <c r="T281" i="28"/>
  <c r="T254" i="29"/>
  <c r="T247" i="28"/>
  <c r="P220" i="29"/>
  <c r="T213" i="28"/>
  <c r="H248" i="28"/>
  <c r="J248" i="28" s="1"/>
  <c r="R248" i="28" s="1"/>
  <c r="P255" i="29" s="1"/>
  <c r="H256" i="25"/>
  <c r="H214" i="28"/>
  <c r="J214" i="28" s="1"/>
  <c r="R214" i="28" s="1"/>
  <c r="H222" i="25"/>
  <c r="H290" i="25"/>
  <c r="H282" i="28"/>
  <c r="J282" i="28" s="1"/>
  <c r="R282" i="28" s="1"/>
  <c r="T282" i="28" s="1"/>
  <c r="T161" i="28"/>
  <c r="T162" i="28"/>
  <c r="P321" i="29"/>
  <c r="T321" i="29"/>
  <c r="P218" i="29"/>
  <c r="T218" i="29"/>
  <c r="T230" i="28"/>
  <c r="P217" i="29"/>
  <c r="T217" i="29"/>
  <c r="T180" i="28"/>
  <c r="T264" i="28"/>
  <c r="P216" i="29"/>
  <c r="T216" i="29"/>
  <c r="P233" i="29"/>
  <c r="T233" i="29"/>
  <c r="P335" i="29"/>
  <c r="T335" i="29"/>
  <c r="P251" i="29"/>
  <c r="T251" i="29"/>
  <c r="P303" i="29"/>
  <c r="T303" i="29"/>
  <c r="P269" i="29"/>
  <c r="T269" i="29"/>
  <c r="P302" i="29"/>
  <c r="T302" i="29"/>
  <c r="P304" i="29"/>
  <c r="T304" i="29"/>
  <c r="P185" i="29"/>
  <c r="T185" i="29"/>
  <c r="P284" i="29"/>
  <c r="T284" i="29"/>
  <c r="H197" i="28"/>
  <c r="J197" i="28" s="1"/>
  <c r="R197" i="28" s="1"/>
  <c r="H205" i="25"/>
  <c r="P337" i="29"/>
  <c r="T337" i="29"/>
  <c r="P320" i="29"/>
  <c r="T320" i="29"/>
  <c r="P236" i="29"/>
  <c r="T236" i="29"/>
  <c r="P287" i="29"/>
  <c r="T287" i="29"/>
  <c r="H163" i="28"/>
  <c r="J163" i="28" s="1"/>
  <c r="R163" i="28" s="1"/>
  <c r="H171" i="25"/>
  <c r="V171" i="29" s="1"/>
  <c r="P322" i="29"/>
  <c r="T322" i="29"/>
  <c r="P301" i="29"/>
  <c r="T301" i="29"/>
  <c r="H299" i="28"/>
  <c r="J299" i="28" s="1"/>
  <c r="R299" i="28" s="1"/>
  <c r="H307" i="25"/>
  <c r="T196" i="28"/>
  <c r="P267" i="29"/>
  <c r="T267" i="29"/>
  <c r="T253" i="29"/>
  <c r="P253" i="29"/>
  <c r="P200" i="29"/>
  <c r="T200" i="29"/>
  <c r="P318" i="29"/>
  <c r="T318" i="29"/>
  <c r="P252" i="29"/>
  <c r="T252" i="29"/>
  <c r="P336" i="29"/>
  <c r="T336" i="29"/>
  <c r="P201" i="29"/>
  <c r="T201" i="29"/>
  <c r="T195" i="28"/>
  <c r="P319" i="29"/>
  <c r="T319" i="29"/>
  <c r="T298" i="28"/>
  <c r="P184" i="29"/>
  <c r="T184" i="29"/>
  <c r="T331" i="28"/>
  <c r="H333" i="28"/>
  <c r="J333" i="28" s="1"/>
  <c r="R333" i="28" s="1"/>
  <c r="H341" i="25"/>
  <c r="T168" i="29"/>
  <c r="P234" i="29"/>
  <c r="T234" i="29"/>
  <c r="H7" i="28"/>
  <c r="J7" i="28" s="1"/>
  <c r="R7" i="28" s="1"/>
  <c r="H9" i="25"/>
  <c r="V8" i="29"/>
  <c r="T263" i="28"/>
  <c r="H318" i="28"/>
  <c r="J318" i="28" s="1"/>
  <c r="R318" i="28" s="1"/>
  <c r="H326" i="25"/>
  <c r="P186" i="29"/>
  <c r="T186" i="29"/>
  <c r="T165" i="29"/>
  <c r="P250" i="29"/>
  <c r="T250" i="29"/>
  <c r="P285" i="29"/>
  <c r="T285" i="29"/>
  <c r="T166" i="29"/>
  <c r="T332" i="28"/>
  <c r="P183" i="29"/>
  <c r="T183" i="29"/>
  <c r="T167" i="29"/>
  <c r="P323" i="29"/>
  <c r="T323" i="29"/>
  <c r="T317" i="28"/>
  <c r="P268" i="29"/>
  <c r="T268" i="29"/>
  <c r="H182" i="28"/>
  <c r="J182" i="28" s="1"/>
  <c r="R182" i="28" s="1"/>
  <c r="H190" i="25"/>
  <c r="P182" i="29"/>
  <c r="T182" i="29"/>
  <c r="H231" i="28"/>
  <c r="J231" i="28" s="1"/>
  <c r="R231" i="28" s="1"/>
  <c r="H239" i="25"/>
  <c r="P199" i="29"/>
  <c r="T199" i="29"/>
  <c r="H265" i="28"/>
  <c r="J265" i="28" s="1"/>
  <c r="R265" i="28" s="1"/>
  <c r="H273" i="25"/>
  <c r="T181" i="28"/>
  <c r="P286" i="29"/>
  <c r="T286" i="29"/>
  <c r="P219" i="29"/>
  <c r="T219" i="29"/>
  <c r="P235" i="29"/>
  <c r="T235" i="29"/>
  <c r="R6" i="17"/>
  <c r="R343" i="17"/>
  <c r="G343" i="17"/>
  <c r="E343" i="17"/>
  <c r="C343" i="17"/>
  <c r="B343" i="17"/>
  <c r="G342" i="17"/>
  <c r="E342" i="17"/>
  <c r="C342" i="17"/>
  <c r="B342" i="17"/>
  <c r="G341" i="17"/>
  <c r="E341" i="17"/>
  <c r="C341" i="17"/>
  <c r="B341" i="17"/>
  <c r="H341" i="17" s="1"/>
  <c r="G340" i="17"/>
  <c r="E340" i="17"/>
  <c r="C340" i="17"/>
  <c r="B340" i="17"/>
  <c r="G339" i="17"/>
  <c r="E339" i="17"/>
  <c r="C339" i="17"/>
  <c r="B339" i="17"/>
  <c r="G338" i="17"/>
  <c r="E338" i="17"/>
  <c r="C338" i="17"/>
  <c r="B338" i="17"/>
  <c r="G337" i="17"/>
  <c r="E337" i="17"/>
  <c r="C337" i="17"/>
  <c r="B337" i="17"/>
  <c r="H337" i="17" s="1"/>
  <c r="G336" i="17"/>
  <c r="E336" i="17"/>
  <c r="C336" i="17"/>
  <c r="B336" i="17"/>
  <c r="G335" i="17"/>
  <c r="E335" i="17"/>
  <c r="C335" i="17"/>
  <c r="B335" i="17"/>
  <c r="G334" i="17"/>
  <c r="E334" i="17"/>
  <c r="C334" i="17"/>
  <c r="B334" i="17"/>
  <c r="G333" i="17"/>
  <c r="E333" i="17"/>
  <c r="C333" i="17"/>
  <c r="B333" i="17"/>
  <c r="H333" i="17" s="1"/>
  <c r="G332" i="17"/>
  <c r="E332" i="17"/>
  <c r="C332" i="17"/>
  <c r="B332" i="17"/>
  <c r="R331" i="17"/>
  <c r="G331" i="17"/>
  <c r="E331" i="17"/>
  <c r="C331" i="17"/>
  <c r="B331" i="17"/>
  <c r="G330" i="17"/>
  <c r="E330" i="17"/>
  <c r="C330" i="17"/>
  <c r="B330" i="17"/>
  <c r="G329" i="17"/>
  <c r="E329" i="17"/>
  <c r="C329" i="17"/>
  <c r="B329" i="17"/>
  <c r="H329" i="17" s="1"/>
  <c r="R328" i="17"/>
  <c r="R327" i="17"/>
  <c r="Q327" i="17"/>
  <c r="G326" i="17"/>
  <c r="E326" i="17"/>
  <c r="C326" i="17"/>
  <c r="B326" i="17"/>
  <c r="H326" i="17" s="1"/>
  <c r="G325" i="17"/>
  <c r="E325" i="17"/>
  <c r="C325" i="17"/>
  <c r="B325" i="17"/>
  <c r="R324" i="17"/>
  <c r="G324" i="17"/>
  <c r="E324" i="17"/>
  <c r="C324" i="17"/>
  <c r="B324" i="17"/>
  <c r="G323" i="17"/>
  <c r="E323" i="17"/>
  <c r="C323" i="17"/>
  <c r="B323" i="17"/>
  <c r="G322" i="17"/>
  <c r="E322" i="17"/>
  <c r="C322" i="17"/>
  <c r="B322" i="17"/>
  <c r="H322" i="17" s="1"/>
  <c r="G321" i="17"/>
  <c r="E321" i="17"/>
  <c r="C321" i="17"/>
  <c r="B321" i="17"/>
  <c r="G320" i="17"/>
  <c r="E320" i="17"/>
  <c r="C320" i="17"/>
  <c r="B320" i="17"/>
  <c r="G319" i="17"/>
  <c r="E319" i="17"/>
  <c r="C319" i="17"/>
  <c r="B319" i="17"/>
  <c r="H319" i="17" s="1"/>
  <c r="G318" i="17"/>
  <c r="E318" i="17"/>
  <c r="C318" i="17"/>
  <c r="B318" i="17"/>
  <c r="H318" i="17" s="1"/>
  <c r="G317" i="17"/>
  <c r="E317" i="17"/>
  <c r="C317" i="17"/>
  <c r="B317" i="17"/>
  <c r="R316" i="17"/>
  <c r="G316" i="17"/>
  <c r="E316" i="17"/>
  <c r="C316" i="17"/>
  <c r="B316" i="17"/>
  <c r="G315" i="17"/>
  <c r="E315" i="17"/>
  <c r="C315" i="17"/>
  <c r="B315" i="17"/>
  <c r="H315" i="17" s="1"/>
  <c r="G314" i="17"/>
  <c r="E314" i="17"/>
  <c r="C314" i="17"/>
  <c r="B314" i="17"/>
  <c r="H314" i="17" s="1"/>
  <c r="G313" i="17"/>
  <c r="E313" i="17"/>
  <c r="C313" i="17"/>
  <c r="B313" i="17"/>
  <c r="G312" i="17"/>
  <c r="E312" i="17"/>
  <c r="C312" i="17"/>
  <c r="B312" i="17"/>
  <c r="R311" i="17"/>
  <c r="R310" i="17"/>
  <c r="Q310" i="17"/>
  <c r="G309" i="17"/>
  <c r="E309" i="17"/>
  <c r="C309" i="17"/>
  <c r="B309" i="17"/>
  <c r="G308" i="17"/>
  <c r="E308" i="17"/>
  <c r="C308" i="17"/>
  <c r="B308" i="17"/>
  <c r="H308" i="17" s="1"/>
  <c r="G307" i="17"/>
  <c r="E307" i="17"/>
  <c r="C307" i="17"/>
  <c r="B307" i="17"/>
  <c r="H307" i="17" s="1"/>
  <c r="G306" i="17"/>
  <c r="E306" i="17"/>
  <c r="C306" i="17"/>
  <c r="B306" i="17"/>
  <c r="R305" i="17"/>
  <c r="G305" i="17"/>
  <c r="E305" i="17"/>
  <c r="C305" i="17"/>
  <c r="B305" i="17"/>
  <c r="G304" i="17"/>
  <c r="E304" i="17"/>
  <c r="C304" i="17"/>
  <c r="B304" i="17"/>
  <c r="H304" i="17" s="1"/>
  <c r="G303" i="17"/>
  <c r="E303" i="17"/>
  <c r="C303" i="17"/>
  <c r="B303" i="17"/>
  <c r="H303" i="17" s="1"/>
  <c r="G302" i="17"/>
  <c r="E302" i="17"/>
  <c r="C302" i="17"/>
  <c r="B302" i="17"/>
  <c r="G301" i="17"/>
  <c r="E301" i="17"/>
  <c r="C301" i="17"/>
  <c r="B301" i="17"/>
  <c r="G300" i="17"/>
  <c r="E300" i="17"/>
  <c r="C300" i="17"/>
  <c r="B300" i="17"/>
  <c r="H300" i="17" s="1"/>
  <c r="G299" i="17"/>
  <c r="E299" i="17"/>
  <c r="C299" i="17"/>
  <c r="B299" i="17"/>
  <c r="H299" i="17" s="1"/>
  <c r="G298" i="17"/>
  <c r="E298" i="17"/>
  <c r="C298" i="17"/>
  <c r="B298" i="17"/>
  <c r="G297" i="17"/>
  <c r="E297" i="17"/>
  <c r="C297" i="17"/>
  <c r="B297" i="17"/>
  <c r="G296" i="17"/>
  <c r="E296" i="17"/>
  <c r="C296" i="17"/>
  <c r="B296" i="17"/>
  <c r="H296" i="17" s="1"/>
  <c r="G295" i="17"/>
  <c r="E295" i="17"/>
  <c r="C295" i="17"/>
  <c r="B295" i="17"/>
  <c r="H295" i="17" s="1"/>
  <c r="R294" i="17"/>
  <c r="R293" i="17"/>
  <c r="Q293" i="17"/>
  <c r="G292" i="17"/>
  <c r="E292" i="17"/>
  <c r="C292" i="17"/>
  <c r="B292" i="17"/>
  <c r="H292" i="17" s="1"/>
  <c r="G291" i="17"/>
  <c r="E291" i="17"/>
  <c r="C291" i="17"/>
  <c r="B291" i="17"/>
  <c r="R290" i="17"/>
  <c r="G290" i="17"/>
  <c r="E290" i="17"/>
  <c r="C290" i="17"/>
  <c r="B290" i="17"/>
  <c r="G289" i="17"/>
  <c r="E289" i="17"/>
  <c r="C289" i="17"/>
  <c r="B289" i="17"/>
  <c r="H289" i="17" s="1"/>
  <c r="G288" i="17"/>
  <c r="E288" i="17"/>
  <c r="C288" i="17"/>
  <c r="B288" i="17"/>
  <c r="H288" i="17" s="1"/>
  <c r="G287" i="17"/>
  <c r="E287" i="17"/>
  <c r="C287" i="17"/>
  <c r="B287" i="17"/>
  <c r="R286" i="17"/>
  <c r="G286" i="17"/>
  <c r="E286" i="17"/>
  <c r="C286" i="17"/>
  <c r="B286" i="17"/>
  <c r="G285" i="17"/>
  <c r="E285" i="17"/>
  <c r="C285" i="17"/>
  <c r="B285" i="17"/>
  <c r="H285" i="17" s="1"/>
  <c r="G284" i="17"/>
  <c r="E284" i="17"/>
  <c r="C284" i="17"/>
  <c r="B284" i="17"/>
  <c r="H284" i="17" s="1"/>
  <c r="G283" i="17"/>
  <c r="E283" i="17"/>
  <c r="C283" i="17"/>
  <c r="B283" i="17"/>
  <c r="H283" i="17" s="1"/>
  <c r="G282" i="17"/>
  <c r="E282" i="17"/>
  <c r="C282" i="17"/>
  <c r="B282" i="17"/>
  <c r="G281" i="17"/>
  <c r="E281" i="17"/>
  <c r="C281" i="17"/>
  <c r="B281" i="17"/>
  <c r="H281" i="17" s="1"/>
  <c r="G280" i="17"/>
  <c r="E280" i="17"/>
  <c r="C280" i="17"/>
  <c r="B280" i="17"/>
  <c r="G279" i="17"/>
  <c r="E279" i="17"/>
  <c r="C279" i="17"/>
  <c r="B279" i="17"/>
  <c r="G278" i="17"/>
  <c r="E278" i="17"/>
  <c r="C278" i="17"/>
  <c r="B278" i="17"/>
  <c r="R277" i="17"/>
  <c r="R276" i="17"/>
  <c r="Q276" i="17"/>
  <c r="G275" i="17"/>
  <c r="E275" i="17"/>
  <c r="C275" i="17"/>
  <c r="B275" i="17"/>
  <c r="G274" i="17"/>
  <c r="E274" i="17"/>
  <c r="C274" i="17"/>
  <c r="B274" i="17"/>
  <c r="H274" i="17" s="1"/>
  <c r="G273" i="17"/>
  <c r="E273" i="17"/>
  <c r="C273" i="17"/>
  <c r="B273" i="17"/>
  <c r="G272" i="17"/>
  <c r="E272" i="17"/>
  <c r="C272" i="17"/>
  <c r="B272" i="17"/>
  <c r="G271" i="17"/>
  <c r="E271" i="17"/>
  <c r="C271" i="17"/>
  <c r="B271" i="17"/>
  <c r="G270" i="17"/>
  <c r="E270" i="17"/>
  <c r="C270" i="17"/>
  <c r="B270" i="17"/>
  <c r="H270" i="17" s="1"/>
  <c r="G269" i="17"/>
  <c r="E269" i="17"/>
  <c r="C269" i="17"/>
  <c r="B269" i="17"/>
  <c r="G268" i="17"/>
  <c r="E268" i="17"/>
  <c r="C268" i="17"/>
  <c r="B268" i="17"/>
  <c r="G267" i="17"/>
  <c r="E267" i="17"/>
  <c r="C267" i="17"/>
  <c r="B267" i="17"/>
  <c r="G266" i="17"/>
  <c r="E266" i="17"/>
  <c r="C266" i="17"/>
  <c r="B266" i="17"/>
  <c r="H266" i="17" s="1"/>
  <c r="G265" i="17"/>
  <c r="E265" i="17"/>
  <c r="C265" i="17"/>
  <c r="B265" i="17"/>
  <c r="G264" i="17"/>
  <c r="E264" i="17"/>
  <c r="C264" i="17"/>
  <c r="B264" i="17"/>
  <c r="G263" i="17"/>
  <c r="E263" i="17"/>
  <c r="C263" i="17"/>
  <c r="B263" i="17"/>
  <c r="G262" i="17"/>
  <c r="E262" i="17"/>
  <c r="C262" i="17"/>
  <c r="B262" i="17"/>
  <c r="H262" i="17" s="1"/>
  <c r="G261" i="17"/>
  <c r="E261" i="17"/>
  <c r="C261" i="17"/>
  <c r="B261" i="17"/>
  <c r="R260" i="17"/>
  <c r="R259" i="17"/>
  <c r="Q259" i="17"/>
  <c r="G258" i="17"/>
  <c r="E258" i="17"/>
  <c r="C258" i="17"/>
  <c r="B258" i="17"/>
  <c r="G257" i="17"/>
  <c r="E257" i="17"/>
  <c r="C257" i="17"/>
  <c r="B257" i="17"/>
  <c r="H257" i="17" s="1"/>
  <c r="G256" i="17"/>
  <c r="E256" i="17"/>
  <c r="C256" i="17"/>
  <c r="B256" i="17"/>
  <c r="G255" i="17"/>
  <c r="E255" i="17"/>
  <c r="C255" i="17"/>
  <c r="B255" i="17"/>
  <c r="H255" i="17" s="1"/>
  <c r="G254" i="17"/>
  <c r="E254" i="17"/>
  <c r="C254" i="17"/>
  <c r="B254" i="17"/>
  <c r="G253" i="17"/>
  <c r="E253" i="17"/>
  <c r="C253" i="17"/>
  <c r="B253" i="17"/>
  <c r="H253" i="17" s="1"/>
  <c r="G252" i="17"/>
  <c r="E252" i="17"/>
  <c r="C252" i="17"/>
  <c r="B252" i="17"/>
  <c r="G251" i="17"/>
  <c r="E251" i="17"/>
  <c r="C251" i="17"/>
  <c r="B251" i="17"/>
  <c r="H251" i="17" s="1"/>
  <c r="G250" i="17"/>
  <c r="E250" i="17"/>
  <c r="C250" i="17"/>
  <c r="B250" i="17"/>
  <c r="G249" i="17"/>
  <c r="E249" i="17"/>
  <c r="C249" i="17"/>
  <c r="B249" i="17"/>
  <c r="H249" i="17" s="1"/>
  <c r="G248" i="17"/>
  <c r="E248" i="17"/>
  <c r="C248" i="17"/>
  <c r="B248" i="17"/>
  <c r="G247" i="17"/>
  <c r="E247" i="17"/>
  <c r="C247" i="17"/>
  <c r="B247" i="17"/>
  <c r="H247" i="17" s="1"/>
  <c r="G246" i="17"/>
  <c r="E246" i="17"/>
  <c r="C246" i="17"/>
  <c r="B246" i="17"/>
  <c r="G245" i="17"/>
  <c r="E245" i="17"/>
  <c r="C245" i="17"/>
  <c r="B245" i="17"/>
  <c r="H245" i="17" s="1"/>
  <c r="G244" i="17"/>
  <c r="E244" i="17"/>
  <c r="C244" i="17"/>
  <c r="B244" i="17"/>
  <c r="R243" i="17"/>
  <c r="R242" i="17"/>
  <c r="Q242" i="17"/>
  <c r="G241" i="17"/>
  <c r="E241" i="17"/>
  <c r="C241" i="17"/>
  <c r="B241" i="17"/>
  <c r="G240" i="17"/>
  <c r="E240" i="17"/>
  <c r="C240" i="17"/>
  <c r="B240" i="17"/>
  <c r="H240" i="17" s="1"/>
  <c r="G239" i="17"/>
  <c r="E239" i="17"/>
  <c r="C239" i="17"/>
  <c r="B239" i="17"/>
  <c r="G238" i="17"/>
  <c r="E238" i="17"/>
  <c r="C238" i="17"/>
  <c r="B238" i="17"/>
  <c r="H238" i="17" s="1"/>
  <c r="G237" i="17"/>
  <c r="E237" i="17"/>
  <c r="C237" i="17"/>
  <c r="B237" i="17"/>
  <c r="G236" i="17"/>
  <c r="E236" i="17"/>
  <c r="C236" i="17"/>
  <c r="B236" i="17"/>
  <c r="H236" i="17" s="1"/>
  <c r="G235" i="17"/>
  <c r="E235" i="17"/>
  <c r="C235" i="17"/>
  <c r="B235" i="17"/>
  <c r="G234" i="17"/>
  <c r="E234" i="17"/>
  <c r="C234" i="17"/>
  <c r="B234" i="17"/>
  <c r="H234" i="17" s="1"/>
  <c r="G233" i="17"/>
  <c r="E233" i="17"/>
  <c r="C233" i="17"/>
  <c r="B233" i="17"/>
  <c r="G232" i="17"/>
  <c r="E232" i="17"/>
  <c r="C232" i="17"/>
  <c r="B232" i="17"/>
  <c r="H232" i="17" s="1"/>
  <c r="G231" i="17"/>
  <c r="E231" i="17"/>
  <c r="C231" i="17"/>
  <c r="B231" i="17"/>
  <c r="H231" i="17" s="1"/>
  <c r="G230" i="17"/>
  <c r="E230" i="17"/>
  <c r="C230" i="17"/>
  <c r="B230" i="17"/>
  <c r="H230" i="17" s="1"/>
  <c r="G229" i="17"/>
  <c r="E229" i="17"/>
  <c r="C229" i="17"/>
  <c r="B229" i="17"/>
  <c r="G228" i="17"/>
  <c r="E228" i="17"/>
  <c r="C228" i="17"/>
  <c r="B228" i="17"/>
  <c r="G227" i="17"/>
  <c r="E227" i="17"/>
  <c r="C227" i="17"/>
  <c r="B227" i="17"/>
  <c r="H227" i="17" s="1"/>
  <c r="R226" i="17"/>
  <c r="R225" i="17"/>
  <c r="Q225" i="17"/>
  <c r="G224" i="17"/>
  <c r="E224" i="17"/>
  <c r="C224" i="17"/>
  <c r="B224" i="17"/>
  <c r="H224" i="17" s="1"/>
  <c r="G223" i="17"/>
  <c r="E223" i="17"/>
  <c r="C223" i="17"/>
  <c r="B223" i="17"/>
  <c r="H223" i="17" s="1"/>
  <c r="G222" i="17"/>
  <c r="E222" i="17"/>
  <c r="C222" i="17"/>
  <c r="B222" i="17"/>
  <c r="R221" i="17"/>
  <c r="G221" i="17"/>
  <c r="E221" i="17"/>
  <c r="C221" i="17"/>
  <c r="B221" i="17"/>
  <c r="G220" i="17"/>
  <c r="E220" i="17"/>
  <c r="C220" i="17"/>
  <c r="B220" i="17"/>
  <c r="H220" i="17" s="1"/>
  <c r="G219" i="17"/>
  <c r="E219" i="17"/>
  <c r="C219" i="17"/>
  <c r="B219" i="17"/>
  <c r="H219" i="17" s="1"/>
  <c r="G218" i="17"/>
  <c r="E218" i="17"/>
  <c r="C218" i="17"/>
  <c r="B218" i="17"/>
  <c r="G217" i="17"/>
  <c r="E217" i="17"/>
  <c r="C217" i="17"/>
  <c r="B217" i="17"/>
  <c r="G216" i="17"/>
  <c r="E216" i="17"/>
  <c r="C216" i="17"/>
  <c r="B216" i="17"/>
  <c r="H216" i="17" s="1"/>
  <c r="G215" i="17"/>
  <c r="E215" i="17"/>
  <c r="C215" i="17"/>
  <c r="B215" i="17"/>
  <c r="H215" i="17" s="1"/>
  <c r="G214" i="17"/>
  <c r="E214" i="17"/>
  <c r="C214" i="17"/>
  <c r="B214" i="17"/>
  <c r="R213" i="17"/>
  <c r="G213" i="17"/>
  <c r="E213" i="17"/>
  <c r="C213" i="17"/>
  <c r="B213" i="17"/>
  <c r="G212" i="17"/>
  <c r="E212" i="17"/>
  <c r="C212" i="17"/>
  <c r="B212" i="17"/>
  <c r="H212" i="17" s="1"/>
  <c r="G211" i="17"/>
  <c r="E211" i="17"/>
  <c r="C211" i="17"/>
  <c r="B211" i="17"/>
  <c r="H211" i="17" s="1"/>
  <c r="G210" i="17"/>
  <c r="E210" i="17"/>
  <c r="C210" i="17"/>
  <c r="B210" i="17"/>
  <c r="R209" i="17"/>
  <c r="R208" i="17"/>
  <c r="Q208" i="17"/>
  <c r="G207" i="17"/>
  <c r="E207" i="17"/>
  <c r="C207" i="17"/>
  <c r="B207" i="17"/>
  <c r="G206" i="17"/>
  <c r="E206" i="17"/>
  <c r="C206" i="17"/>
  <c r="B206" i="17"/>
  <c r="G205" i="17"/>
  <c r="E205" i="17"/>
  <c r="C205" i="17"/>
  <c r="B205" i="17"/>
  <c r="G204" i="17"/>
  <c r="E204" i="17"/>
  <c r="C204" i="17"/>
  <c r="B204" i="17"/>
  <c r="H204" i="17" s="1"/>
  <c r="G203" i="17"/>
  <c r="E203" i="17"/>
  <c r="C203" i="17"/>
  <c r="B203" i="17"/>
  <c r="G202" i="17"/>
  <c r="E202" i="17"/>
  <c r="C202" i="17"/>
  <c r="B202" i="17"/>
  <c r="G201" i="17"/>
  <c r="E201" i="17"/>
  <c r="C201" i="17"/>
  <c r="B201" i="17"/>
  <c r="G200" i="17"/>
  <c r="E200" i="17"/>
  <c r="C200" i="17"/>
  <c r="B200" i="17"/>
  <c r="H200" i="17" s="1"/>
  <c r="G199" i="17"/>
  <c r="E199" i="17"/>
  <c r="C199" i="17"/>
  <c r="B199" i="17"/>
  <c r="R198" i="17"/>
  <c r="G198" i="17"/>
  <c r="E198" i="17"/>
  <c r="C198" i="17"/>
  <c r="B198" i="17"/>
  <c r="G197" i="17"/>
  <c r="E197" i="17"/>
  <c r="C197" i="17"/>
  <c r="B197" i="17"/>
  <c r="G196" i="17"/>
  <c r="E196" i="17"/>
  <c r="C196" i="17"/>
  <c r="B196" i="17"/>
  <c r="H196" i="17" s="1"/>
  <c r="G195" i="17"/>
  <c r="E195" i="17"/>
  <c r="C195" i="17"/>
  <c r="B195" i="17"/>
  <c r="R194" i="17"/>
  <c r="G194" i="17"/>
  <c r="E194" i="17"/>
  <c r="C194" i="17"/>
  <c r="B194" i="17"/>
  <c r="G193" i="17"/>
  <c r="E193" i="17"/>
  <c r="C193" i="17"/>
  <c r="B193" i="17"/>
  <c r="R192" i="17"/>
  <c r="R191" i="17"/>
  <c r="Q191" i="17"/>
  <c r="G190" i="17"/>
  <c r="E190" i="17"/>
  <c r="C190" i="17"/>
  <c r="B190" i="17"/>
  <c r="G189" i="17"/>
  <c r="E189" i="17"/>
  <c r="C189" i="17"/>
  <c r="B189" i="17"/>
  <c r="H189" i="17" s="1"/>
  <c r="G188" i="17"/>
  <c r="E188" i="17"/>
  <c r="C188" i="17"/>
  <c r="B188" i="17"/>
  <c r="G187" i="17"/>
  <c r="E187" i="17"/>
  <c r="C187" i="17"/>
  <c r="B187" i="17"/>
  <c r="G186" i="17"/>
  <c r="E186" i="17"/>
  <c r="C186" i="17"/>
  <c r="B186" i="17"/>
  <c r="G185" i="17"/>
  <c r="E185" i="17"/>
  <c r="C185" i="17"/>
  <c r="B185" i="17"/>
  <c r="H185" i="17" s="1"/>
  <c r="G184" i="17"/>
  <c r="E184" i="17"/>
  <c r="C184" i="17"/>
  <c r="B184" i="17"/>
  <c r="R183" i="17"/>
  <c r="G183" i="17"/>
  <c r="E183" i="17"/>
  <c r="C183" i="17"/>
  <c r="B183" i="17"/>
  <c r="G182" i="17"/>
  <c r="E182" i="17"/>
  <c r="C182" i="17"/>
  <c r="B182" i="17"/>
  <c r="H182" i="17" s="1"/>
  <c r="G181" i="17"/>
  <c r="E181" i="17"/>
  <c r="C181" i="17"/>
  <c r="B181" i="17"/>
  <c r="H181" i="17" s="1"/>
  <c r="G180" i="17"/>
  <c r="E180" i="17"/>
  <c r="C180" i="17"/>
  <c r="B180" i="17"/>
  <c r="H180" i="17" s="1"/>
  <c r="R179" i="17"/>
  <c r="G179" i="17"/>
  <c r="E179" i="17"/>
  <c r="C179" i="17"/>
  <c r="B179" i="17"/>
  <c r="G178" i="17"/>
  <c r="E178" i="17"/>
  <c r="C178" i="17"/>
  <c r="B178" i="17"/>
  <c r="G177" i="17"/>
  <c r="E177" i="17"/>
  <c r="C177" i="17"/>
  <c r="B177" i="17"/>
  <c r="H177" i="17" s="1"/>
  <c r="G176" i="17"/>
  <c r="E176" i="17"/>
  <c r="C176" i="17"/>
  <c r="B176" i="17"/>
  <c r="H176" i="17" s="1"/>
  <c r="R175" i="17"/>
  <c r="R174" i="17"/>
  <c r="Q174" i="17"/>
  <c r="G173" i="17"/>
  <c r="E173" i="17"/>
  <c r="C173" i="17"/>
  <c r="B173" i="17"/>
  <c r="H173" i="17" s="1"/>
  <c r="G172" i="17"/>
  <c r="E172" i="17"/>
  <c r="C172" i="17"/>
  <c r="B172" i="17"/>
  <c r="G171" i="17"/>
  <c r="E171" i="17"/>
  <c r="C171" i="17"/>
  <c r="B171" i="17"/>
  <c r="G170" i="17"/>
  <c r="E170" i="17"/>
  <c r="C170" i="17"/>
  <c r="B170" i="17"/>
  <c r="H170" i="17" s="1"/>
  <c r="G169" i="17"/>
  <c r="E169" i="17"/>
  <c r="C169" i="17"/>
  <c r="B169" i="17"/>
  <c r="H169" i="17" s="1"/>
  <c r="G168" i="17"/>
  <c r="E168" i="17"/>
  <c r="C168" i="17"/>
  <c r="B168" i="17"/>
  <c r="G167" i="17"/>
  <c r="E167" i="17"/>
  <c r="C167" i="17"/>
  <c r="B167" i="17"/>
  <c r="R166" i="17"/>
  <c r="G166" i="17"/>
  <c r="E166" i="17"/>
  <c r="C166" i="17"/>
  <c r="B166" i="17"/>
  <c r="G165" i="17"/>
  <c r="E165" i="17"/>
  <c r="C165" i="17"/>
  <c r="B165" i="17"/>
  <c r="G164" i="17"/>
  <c r="E164" i="17"/>
  <c r="C164" i="17"/>
  <c r="B164" i="17"/>
  <c r="H164" i="17" s="1"/>
  <c r="G163" i="17"/>
  <c r="E163" i="17"/>
  <c r="C163" i="17"/>
  <c r="B163" i="17"/>
  <c r="G162" i="17"/>
  <c r="E162" i="17"/>
  <c r="C162" i="17"/>
  <c r="B162" i="17"/>
  <c r="G161" i="17"/>
  <c r="E161" i="17"/>
  <c r="C161" i="17"/>
  <c r="B161" i="17"/>
  <c r="G160" i="17"/>
  <c r="E160" i="17"/>
  <c r="C160" i="17"/>
  <c r="B160" i="17"/>
  <c r="H160" i="17" s="1"/>
  <c r="R159" i="17"/>
  <c r="G159" i="17"/>
  <c r="E159" i="17"/>
  <c r="C159" i="17"/>
  <c r="B159" i="17"/>
  <c r="R158" i="17"/>
  <c r="R157" i="17"/>
  <c r="Q157" i="17"/>
  <c r="G156" i="17"/>
  <c r="E156" i="17"/>
  <c r="C156" i="17"/>
  <c r="B156" i="17"/>
  <c r="G155" i="17"/>
  <c r="E155" i="17"/>
  <c r="C155" i="17"/>
  <c r="B155" i="17"/>
  <c r="G154" i="17"/>
  <c r="E154" i="17"/>
  <c r="C154" i="17"/>
  <c r="B154" i="17"/>
  <c r="G153" i="17"/>
  <c r="E153" i="17"/>
  <c r="C153" i="17"/>
  <c r="B153" i="17"/>
  <c r="H153" i="17" s="1"/>
  <c r="G152" i="17"/>
  <c r="E152" i="17"/>
  <c r="C152" i="17"/>
  <c r="B152" i="17"/>
  <c r="G151" i="17"/>
  <c r="E151" i="17"/>
  <c r="C151" i="17"/>
  <c r="B151" i="17"/>
  <c r="G150" i="17"/>
  <c r="E150" i="17"/>
  <c r="C150" i="17"/>
  <c r="B150" i="17"/>
  <c r="G149" i="17"/>
  <c r="E149" i="17"/>
  <c r="C149" i="17"/>
  <c r="B149" i="17"/>
  <c r="H149" i="17" s="1"/>
  <c r="R148" i="17"/>
  <c r="G148" i="17"/>
  <c r="E148" i="17"/>
  <c r="C148" i="17"/>
  <c r="B148" i="17"/>
  <c r="G147" i="17"/>
  <c r="E147" i="17"/>
  <c r="C147" i="17"/>
  <c r="B147" i="17"/>
  <c r="G146" i="17"/>
  <c r="E146" i="17"/>
  <c r="C146" i="17"/>
  <c r="B146" i="17"/>
  <c r="G145" i="17"/>
  <c r="E145" i="17"/>
  <c r="C145" i="17"/>
  <c r="B145" i="17"/>
  <c r="H145" i="17" s="1"/>
  <c r="G144" i="17"/>
  <c r="E144" i="17"/>
  <c r="C144" i="17"/>
  <c r="B144" i="17"/>
  <c r="R143" i="17"/>
  <c r="G143" i="17"/>
  <c r="E143" i="17"/>
  <c r="C143" i="17"/>
  <c r="B143" i="17"/>
  <c r="G142" i="17"/>
  <c r="E142" i="17"/>
  <c r="C142" i="17"/>
  <c r="B142" i="17"/>
  <c r="R141" i="17"/>
  <c r="R140" i="17"/>
  <c r="Q140" i="17"/>
  <c r="G139" i="17"/>
  <c r="E139" i="17"/>
  <c r="C139" i="17"/>
  <c r="B139" i="17"/>
  <c r="G138" i="17"/>
  <c r="E138" i="17"/>
  <c r="C138" i="17"/>
  <c r="B138" i="17"/>
  <c r="H138" i="17" s="1"/>
  <c r="G137" i="17"/>
  <c r="E137" i="17"/>
  <c r="C137" i="17"/>
  <c r="B137" i="17"/>
  <c r="G136" i="17"/>
  <c r="E136" i="17"/>
  <c r="C136" i="17"/>
  <c r="B136" i="17"/>
  <c r="G135" i="17"/>
  <c r="E135" i="17"/>
  <c r="C135" i="17"/>
  <c r="B135" i="17"/>
  <c r="G134" i="17"/>
  <c r="E134" i="17"/>
  <c r="C134" i="17"/>
  <c r="B134" i="17"/>
  <c r="H134" i="17" s="1"/>
  <c r="R133" i="17"/>
  <c r="G133" i="17"/>
  <c r="E133" i="17"/>
  <c r="C133" i="17"/>
  <c r="B133" i="17"/>
  <c r="G132" i="17"/>
  <c r="E132" i="17"/>
  <c r="C132" i="17"/>
  <c r="B132" i="17"/>
  <c r="G131" i="17"/>
  <c r="E131" i="17"/>
  <c r="C131" i="17"/>
  <c r="B131" i="17"/>
  <c r="G130" i="17"/>
  <c r="E130" i="17"/>
  <c r="C130" i="17"/>
  <c r="B130" i="17"/>
  <c r="H130" i="17" s="1"/>
  <c r="G129" i="17"/>
  <c r="E129" i="17"/>
  <c r="C129" i="17"/>
  <c r="B129" i="17"/>
  <c r="R128" i="17"/>
  <c r="G128" i="17"/>
  <c r="E128" i="17"/>
  <c r="C128" i="17"/>
  <c r="B128" i="17"/>
  <c r="G127" i="17"/>
  <c r="E127" i="17"/>
  <c r="C127" i="17"/>
  <c r="B127" i="17"/>
  <c r="G126" i="17"/>
  <c r="E126" i="17"/>
  <c r="C126" i="17"/>
  <c r="B126" i="17"/>
  <c r="H126" i="17" s="1"/>
  <c r="G125" i="17"/>
  <c r="E125" i="17"/>
  <c r="C125" i="17"/>
  <c r="B125" i="17"/>
  <c r="R124" i="17"/>
  <c r="R123" i="17"/>
  <c r="Q123" i="17"/>
  <c r="R122" i="17"/>
  <c r="G122" i="17"/>
  <c r="E122" i="17"/>
  <c r="C122" i="17"/>
  <c r="B122" i="17"/>
  <c r="G121" i="17"/>
  <c r="E121" i="17"/>
  <c r="C121" i="17"/>
  <c r="B121" i="17"/>
  <c r="G120" i="17"/>
  <c r="E120" i="17"/>
  <c r="C120" i="17"/>
  <c r="B120" i="17"/>
  <c r="G119" i="17"/>
  <c r="E119" i="17"/>
  <c r="C119" i="17"/>
  <c r="B119" i="17"/>
  <c r="H119" i="17" s="1"/>
  <c r="G118" i="17"/>
  <c r="E118" i="17"/>
  <c r="C118" i="17"/>
  <c r="B118" i="17"/>
  <c r="R117" i="17"/>
  <c r="G117" i="17"/>
  <c r="E117" i="17"/>
  <c r="C117" i="17"/>
  <c r="B117" i="17"/>
  <c r="G116" i="17"/>
  <c r="E116" i="17"/>
  <c r="C116" i="17"/>
  <c r="B116" i="17"/>
  <c r="G115" i="17"/>
  <c r="E115" i="17"/>
  <c r="C115" i="17"/>
  <c r="B115" i="17"/>
  <c r="H115" i="17" s="1"/>
  <c r="G114" i="17"/>
  <c r="E114" i="17"/>
  <c r="C114" i="17"/>
  <c r="B114" i="17"/>
  <c r="G113" i="17"/>
  <c r="E113" i="17"/>
  <c r="C113" i="17"/>
  <c r="B113" i="17"/>
  <c r="G112" i="17"/>
  <c r="E112" i="17"/>
  <c r="C112" i="17"/>
  <c r="B112" i="17"/>
  <c r="G111" i="17"/>
  <c r="E111" i="17"/>
  <c r="C111" i="17"/>
  <c r="B111" i="17"/>
  <c r="H111" i="17" s="1"/>
  <c r="R110" i="17"/>
  <c r="G110" i="17"/>
  <c r="E110" i="17"/>
  <c r="C110" i="17"/>
  <c r="B110" i="17"/>
  <c r="G109" i="17"/>
  <c r="E109" i="17"/>
  <c r="C109" i="17"/>
  <c r="B109" i="17"/>
  <c r="G108" i="17"/>
  <c r="E108" i="17"/>
  <c r="C108" i="17"/>
  <c r="B108" i="17"/>
  <c r="H108" i="17" s="1"/>
  <c r="R107" i="17"/>
  <c r="R106" i="17"/>
  <c r="Q106" i="17"/>
  <c r="G105" i="17"/>
  <c r="E105" i="17"/>
  <c r="C105" i="17"/>
  <c r="B105" i="17"/>
  <c r="H105" i="17" s="1"/>
  <c r="G104" i="17"/>
  <c r="E104" i="17"/>
  <c r="C104" i="17"/>
  <c r="B104" i="17"/>
  <c r="H104" i="17" s="1"/>
  <c r="R103" i="17"/>
  <c r="G103" i="17"/>
  <c r="E103" i="17"/>
  <c r="C103" i="17"/>
  <c r="B103" i="17"/>
  <c r="G102" i="17"/>
  <c r="E102" i="17"/>
  <c r="C102" i="17"/>
  <c r="B102" i="17"/>
  <c r="G101" i="17"/>
  <c r="E101" i="17"/>
  <c r="C101" i="17"/>
  <c r="B101" i="17"/>
  <c r="G100" i="17"/>
  <c r="E100" i="17"/>
  <c r="C100" i="17"/>
  <c r="B100" i="17"/>
  <c r="H100" i="17" s="1"/>
  <c r="G99" i="17"/>
  <c r="E99" i="17"/>
  <c r="C99" i="17"/>
  <c r="B99" i="17"/>
  <c r="G98" i="17"/>
  <c r="E98" i="17"/>
  <c r="C98" i="17"/>
  <c r="B98" i="17"/>
  <c r="G97" i="17"/>
  <c r="E97" i="17"/>
  <c r="C97" i="17"/>
  <c r="B97" i="17"/>
  <c r="G96" i="17"/>
  <c r="E96" i="17"/>
  <c r="C96" i="17"/>
  <c r="B96" i="17"/>
  <c r="H96" i="17" s="1"/>
  <c r="G95" i="17"/>
  <c r="E95" i="17"/>
  <c r="C95" i="17"/>
  <c r="B95" i="17"/>
  <c r="R94" i="17"/>
  <c r="G94" i="17"/>
  <c r="E94" i="17"/>
  <c r="C94" i="17"/>
  <c r="B94" i="17"/>
  <c r="G93" i="17"/>
  <c r="E93" i="17"/>
  <c r="C93" i="17"/>
  <c r="B93" i="17"/>
  <c r="H93" i="17" s="1"/>
  <c r="G92" i="17"/>
  <c r="E92" i="17"/>
  <c r="C92" i="17"/>
  <c r="B92" i="17"/>
  <c r="H92" i="17" s="1"/>
  <c r="R91" i="17"/>
  <c r="G91" i="17"/>
  <c r="E91" i="17"/>
  <c r="C91" i="17"/>
  <c r="B91" i="17"/>
  <c r="R90" i="17"/>
  <c r="R89" i="17"/>
  <c r="Q89" i="17"/>
  <c r="G88" i="17"/>
  <c r="E88" i="17"/>
  <c r="C88" i="17"/>
  <c r="B88" i="17"/>
  <c r="G87" i="17"/>
  <c r="E87" i="17"/>
  <c r="C87" i="17"/>
  <c r="B87" i="17"/>
  <c r="G86" i="17"/>
  <c r="E86" i="17"/>
  <c r="C86" i="17"/>
  <c r="B86" i="17"/>
  <c r="G85" i="17"/>
  <c r="E85" i="17"/>
  <c r="C85" i="17"/>
  <c r="B85" i="17"/>
  <c r="H85" i="17" s="1"/>
  <c r="R84" i="17"/>
  <c r="G84" i="17"/>
  <c r="E84" i="17"/>
  <c r="C84" i="17"/>
  <c r="B84" i="17"/>
  <c r="G83" i="17"/>
  <c r="E83" i="17"/>
  <c r="C83" i="17"/>
  <c r="B83" i="17"/>
  <c r="H83" i="17" s="1"/>
  <c r="G82" i="17"/>
  <c r="E82" i="17"/>
  <c r="C82" i="17"/>
  <c r="B82" i="17"/>
  <c r="H82" i="17" s="1"/>
  <c r="G81" i="17"/>
  <c r="E81" i="17"/>
  <c r="C81" i="17"/>
  <c r="B81" i="17"/>
  <c r="H81" i="17" s="1"/>
  <c r="R80" i="17"/>
  <c r="G80" i="17"/>
  <c r="E80" i="17"/>
  <c r="C80" i="17"/>
  <c r="B80" i="17"/>
  <c r="G79" i="17"/>
  <c r="E79" i="17"/>
  <c r="C79" i="17"/>
  <c r="B79" i="17"/>
  <c r="G78" i="17"/>
  <c r="E78" i="17"/>
  <c r="C78" i="17"/>
  <c r="B78" i="17"/>
  <c r="G77" i="17"/>
  <c r="E77" i="17"/>
  <c r="C77" i="17"/>
  <c r="B77" i="17"/>
  <c r="H77" i="17" s="1"/>
  <c r="R76" i="17"/>
  <c r="G76" i="17"/>
  <c r="E76" i="17"/>
  <c r="C76" i="17"/>
  <c r="B76" i="17"/>
  <c r="G75" i="17"/>
  <c r="E75" i="17"/>
  <c r="C75" i="17"/>
  <c r="B75" i="17"/>
  <c r="H75" i="17" s="1"/>
  <c r="G74" i="17"/>
  <c r="E74" i="17"/>
  <c r="C74" i="17"/>
  <c r="B74" i="17"/>
  <c r="H74" i="17" s="1"/>
  <c r="R73" i="17"/>
  <c r="R72" i="17"/>
  <c r="Q72" i="17"/>
  <c r="G71" i="17"/>
  <c r="E71" i="17"/>
  <c r="C71" i="17"/>
  <c r="B71" i="17"/>
  <c r="H71" i="17" s="1"/>
  <c r="G70" i="17"/>
  <c r="E70" i="17"/>
  <c r="C70" i="17"/>
  <c r="B70" i="17"/>
  <c r="H70" i="17" s="1"/>
  <c r="G69" i="17"/>
  <c r="E69" i="17"/>
  <c r="C69" i="17"/>
  <c r="B69" i="17"/>
  <c r="G68" i="17"/>
  <c r="E68" i="17"/>
  <c r="C68" i="17"/>
  <c r="B68" i="17"/>
  <c r="G67" i="17"/>
  <c r="E67" i="17"/>
  <c r="C67" i="17"/>
  <c r="B67" i="17"/>
  <c r="H67" i="17" s="1"/>
  <c r="G66" i="17"/>
  <c r="E66" i="17"/>
  <c r="C66" i="17"/>
  <c r="B66" i="17"/>
  <c r="G65" i="17"/>
  <c r="E65" i="17"/>
  <c r="C65" i="17"/>
  <c r="B65" i="17"/>
  <c r="G64" i="17"/>
  <c r="E64" i="17"/>
  <c r="C64" i="17"/>
  <c r="B64" i="17"/>
  <c r="H64" i="17" s="1"/>
  <c r="G63" i="17"/>
  <c r="E63" i="17"/>
  <c r="C63" i="17"/>
  <c r="B63" i="17"/>
  <c r="H63" i="17" s="1"/>
  <c r="G62" i="17"/>
  <c r="E62" i="17"/>
  <c r="C62" i="17"/>
  <c r="B62" i="17"/>
  <c r="R61" i="17"/>
  <c r="G61" i="17"/>
  <c r="E61" i="17"/>
  <c r="C61" i="17"/>
  <c r="B61" i="17"/>
  <c r="G60" i="17"/>
  <c r="E60" i="17"/>
  <c r="C60" i="17"/>
  <c r="B60" i="17"/>
  <c r="H60" i="17" s="1"/>
  <c r="G59" i="17"/>
  <c r="E59" i="17"/>
  <c r="C59" i="17"/>
  <c r="B59" i="17"/>
  <c r="H59" i="17" s="1"/>
  <c r="G58" i="17"/>
  <c r="E58" i="17"/>
  <c r="C58" i="17"/>
  <c r="B58" i="17"/>
  <c r="G57" i="17"/>
  <c r="E57" i="17"/>
  <c r="C57" i="17"/>
  <c r="B57" i="17"/>
  <c r="R56" i="17"/>
  <c r="R55" i="17"/>
  <c r="Q55" i="17"/>
  <c r="G54" i="17"/>
  <c r="E54" i="17"/>
  <c r="C54" i="17"/>
  <c r="B54" i="17"/>
  <c r="G53" i="17"/>
  <c r="E53" i="17"/>
  <c r="C53" i="17"/>
  <c r="B53" i="17"/>
  <c r="H53" i="17" s="1"/>
  <c r="G52" i="17"/>
  <c r="E52" i="17"/>
  <c r="C52" i="17"/>
  <c r="B52" i="17"/>
  <c r="H52" i="17" s="1"/>
  <c r="G51" i="17"/>
  <c r="E51" i="17"/>
  <c r="C51" i="17"/>
  <c r="B51" i="17"/>
  <c r="G50" i="17"/>
  <c r="E50" i="17"/>
  <c r="C50" i="17"/>
  <c r="B50" i="17"/>
  <c r="G49" i="17"/>
  <c r="E49" i="17"/>
  <c r="C49" i="17"/>
  <c r="B49" i="17"/>
  <c r="H49" i="17" s="1"/>
  <c r="G48" i="17"/>
  <c r="E48" i="17"/>
  <c r="C48" i="17"/>
  <c r="B48" i="17"/>
  <c r="H48" i="17" s="1"/>
  <c r="G47" i="17"/>
  <c r="E47" i="17"/>
  <c r="C47" i="17"/>
  <c r="B47" i="17"/>
  <c r="G46" i="17"/>
  <c r="E46" i="17"/>
  <c r="C46" i="17"/>
  <c r="B46" i="17"/>
  <c r="G45" i="17"/>
  <c r="E45" i="17"/>
  <c r="C45" i="17"/>
  <c r="B45" i="17"/>
  <c r="H45" i="17" s="1"/>
  <c r="G44" i="17"/>
  <c r="E44" i="17"/>
  <c r="C44" i="17"/>
  <c r="B44" i="17"/>
  <c r="H44" i="17" s="1"/>
  <c r="G43" i="17"/>
  <c r="E43" i="17"/>
  <c r="C43" i="17"/>
  <c r="B43" i="17"/>
  <c r="R42" i="17"/>
  <c r="G42" i="17"/>
  <c r="E42" i="17"/>
  <c r="C42" i="17"/>
  <c r="B42" i="17"/>
  <c r="G41" i="17"/>
  <c r="E41" i="17"/>
  <c r="C41" i="17"/>
  <c r="B41" i="17"/>
  <c r="H41" i="17" s="1"/>
  <c r="G40" i="17"/>
  <c r="E40" i="17"/>
  <c r="C40" i="17"/>
  <c r="B40" i="17"/>
  <c r="H40" i="17" s="1"/>
  <c r="R39" i="17"/>
  <c r="R38" i="17"/>
  <c r="Q38" i="17"/>
  <c r="G37" i="17"/>
  <c r="E37" i="17"/>
  <c r="C37" i="17"/>
  <c r="B37" i="17"/>
  <c r="H37" i="17" s="1"/>
  <c r="G36" i="17"/>
  <c r="E36" i="17"/>
  <c r="C36" i="17"/>
  <c r="B36" i="17"/>
  <c r="R35" i="17"/>
  <c r="G35" i="17"/>
  <c r="E35" i="17"/>
  <c r="C35" i="17"/>
  <c r="B35" i="17"/>
  <c r="G34" i="17"/>
  <c r="E34" i="17"/>
  <c r="C34" i="17"/>
  <c r="B34" i="17"/>
  <c r="H34" i="17" s="1"/>
  <c r="G33" i="17"/>
  <c r="E33" i="17"/>
  <c r="C33" i="17"/>
  <c r="B33" i="17"/>
  <c r="H33" i="17" s="1"/>
  <c r="G32" i="17"/>
  <c r="E32" i="17"/>
  <c r="C32" i="17"/>
  <c r="B32" i="17"/>
  <c r="G31" i="17"/>
  <c r="E31" i="17"/>
  <c r="C31" i="17"/>
  <c r="B31" i="17"/>
  <c r="G30" i="17"/>
  <c r="E30" i="17"/>
  <c r="C30" i="17"/>
  <c r="B30" i="17"/>
  <c r="H30" i="17" s="1"/>
  <c r="G29" i="17"/>
  <c r="E29" i="17"/>
  <c r="C29" i="17"/>
  <c r="B29" i="17"/>
  <c r="H29" i="17" s="1"/>
  <c r="G28" i="17"/>
  <c r="E28" i="17"/>
  <c r="C28" i="17"/>
  <c r="B28" i="17"/>
  <c r="G27" i="17"/>
  <c r="E27" i="17"/>
  <c r="C27" i="17"/>
  <c r="B27" i="17"/>
  <c r="G26" i="17"/>
  <c r="E26" i="17"/>
  <c r="C26" i="17"/>
  <c r="B26" i="17"/>
  <c r="H26" i="17" s="1"/>
  <c r="G25" i="17"/>
  <c r="E25" i="17"/>
  <c r="C25" i="17"/>
  <c r="B25" i="17"/>
  <c r="H25" i="17" s="1"/>
  <c r="G24" i="17"/>
  <c r="E24" i="17"/>
  <c r="C24" i="17"/>
  <c r="B24" i="17"/>
  <c r="G23" i="17"/>
  <c r="E23" i="17"/>
  <c r="C23" i="17"/>
  <c r="B23" i="17"/>
  <c r="R22" i="17"/>
  <c r="R21" i="17"/>
  <c r="Q21" i="17"/>
  <c r="G20" i="17"/>
  <c r="E20" i="17"/>
  <c r="C20" i="17"/>
  <c r="B20" i="17"/>
  <c r="G19" i="17"/>
  <c r="E19" i="17"/>
  <c r="C19" i="17"/>
  <c r="B19" i="17"/>
  <c r="H19" i="17" s="1"/>
  <c r="G18" i="17"/>
  <c r="E18" i="17"/>
  <c r="C18" i="17"/>
  <c r="B18" i="17"/>
  <c r="H18" i="17" s="1"/>
  <c r="G17" i="17"/>
  <c r="E17" i="17"/>
  <c r="C17" i="17"/>
  <c r="B17" i="17"/>
  <c r="R16" i="17"/>
  <c r="G16" i="17"/>
  <c r="E16" i="17"/>
  <c r="C16" i="17"/>
  <c r="B16" i="17"/>
  <c r="G15" i="17"/>
  <c r="E15" i="17"/>
  <c r="C15" i="17"/>
  <c r="B15" i="17"/>
  <c r="H15" i="17" s="1"/>
  <c r="G14" i="17"/>
  <c r="E14" i="17"/>
  <c r="C14" i="17"/>
  <c r="B14" i="17"/>
  <c r="H14" i="17" s="1"/>
  <c r="G13" i="17"/>
  <c r="E13" i="17"/>
  <c r="C13" i="17"/>
  <c r="B13" i="17"/>
  <c r="G12" i="17"/>
  <c r="E12" i="17"/>
  <c r="C12" i="17"/>
  <c r="B12" i="17"/>
  <c r="G11" i="17"/>
  <c r="E11" i="17"/>
  <c r="C11" i="17"/>
  <c r="B11" i="17"/>
  <c r="H11" i="17" s="1"/>
  <c r="G10" i="17"/>
  <c r="E10" i="17"/>
  <c r="C10" i="17"/>
  <c r="B10" i="17"/>
  <c r="H10" i="17" s="1"/>
  <c r="G9" i="17"/>
  <c r="E9" i="17"/>
  <c r="C9" i="17"/>
  <c r="B9" i="17"/>
  <c r="G8" i="17"/>
  <c r="E8" i="17"/>
  <c r="C8" i="17"/>
  <c r="B8" i="17"/>
  <c r="G7" i="17"/>
  <c r="E7" i="17"/>
  <c r="C7" i="17"/>
  <c r="B7" i="17"/>
  <c r="H7" i="17" s="1"/>
  <c r="G6" i="17"/>
  <c r="E6" i="17"/>
  <c r="C6" i="17"/>
  <c r="B6" i="17"/>
  <c r="P168" i="29" l="1"/>
  <c r="T8" i="29"/>
  <c r="N25" i="22"/>
  <c r="P254" i="29"/>
  <c r="T220" i="29"/>
  <c r="P288" i="29"/>
  <c r="P289" i="29"/>
  <c r="T214" i="28"/>
  <c r="T255" i="29"/>
  <c r="H249" i="28"/>
  <c r="J249" i="28" s="1"/>
  <c r="R249" i="28" s="1"/>
  <c r="H257" i="25"/>
  <c r="T248" i="28"/>
  <c r="H283" i="28"/>
  <c r="J283" i="28" s="1"/>
  <c r="R283" i="28" s="1"/>
  <c r="H291" i="25"/>
  <c r="H215" i="28"/>
  <c r="J215" i="28" s="1"/>
  <c r="R215" i="28" s="1"/>
  <c r="H223" i="25"/>
  <c r="H23" i="25"/>
  <c r="N6" i="26"/>
  <c r="Q6" i="29"/>
  <c r="T6" i="29"/>
  <c r="P270" i="29"/>
  <c r="T270" i="29"/>
  <c r="P202" i="29"/>
  <c r="T202" i="29"/>
  <c r="T299" i="28"/>
  <c r="H232" i="28"/>
  <c r="J232" i="28" s="1"/>
  <c r="R232" i="28" s="1"/>
  <c r="H240" i="25"/>
  <c r="T333" i="28"/>
  <c r="P305" i="29"/>
  <c r="T305" i="29"/>
  <c r="P237" i="29"/>
  <c r="T237" i="29"/>
  <c r="H334" i="28"/>
  <c r="J334" i="28" s="1"/>
  <c r="R334" i="28" s="1"/>
  <c r="H342" i="25"/>
  <c r="P271" i="29"/>
  <c r="T271" i="29"/>
  <c r="T231" i="28"/>
  <c r="P324" i="29"/>
  <c r="T324" i="29"/>
  <c r="H8" i="28"/>
  <c r="J8" i="28" s="1"/>
  <c r="R8" i="28" s="1"/>
  <c r="H10" i="25"/>
  <c r="V10" i="29" s="1"/>
  <c r="V9" i="29"/>
  <c r="P187" i="29"/>
  <c r="T187" i="29"/>
  <c r="P338" i="29"/>
  <c r="T338" i="29"/>
  <c r="P188" i="29"/>
  <c r="T188" i="29"/>
  <c r="T7" i="29"/>
  <c r="H266" i="28"/>
  <c r="J266" i="28" s="1"/>
  <c r="R266" i="28" s="1"/>
  <c r="H274" i="25"/>
  <c r="H183" i="28"/>
  <c r="J183" i="28" s="1"/>
  <c r="R183" i="28" s="1"/>
  <c r="H191" i="25"/>
  <c r="H319" i="28"/>
  <c r="J319" i="28" s="1"/>
  <c r="R319" i="28" s="1"/>
  <c r="H327" i="25"/>
  <c r="P221" i="29"/>
  <c r="T221" i="29"/>
  <c r="H164" i="28"/>
  <c r="J164" i="28" s="1"/>
  <c r="R164" i="28" s="1"/>
  <c r="H172" i="25"/>
  <c r="H198" i="28"/>
  <c r="J198" i="28" s="1"/>
  <c r="R198" i="28" s="1"/>
  <c r="H206" i="25"/>
  <c r="T265" i="28"/>
  <c r="T182" i="28"/>
  <c r="P339" i="29"/>
  <c r="T339" i="29"/>
  <c r="T318" i="28"/>
  <c r="P203" i="29"/>
  <c r="T203" i="29"/>
  <c r="T163" i="28"/>
  <c r="T197" i="28"/>
  <c r="H300" i="28"/>
  <c r="J300" i="28" s="1"/>
  <c r="R300" i="28" s="1"/>
  <c r="H308" i="25"/>
  <c r="P169" i="29"/>
  <c r="T169" i="29"/>
  <c r="Q129" i="17"/>
  <c r="H129" i="17"/>
  <c r="Q187" i="17"/>
  <c r="H187" i="17"/>
  <c r="Q213" i="17"/>
  <c r="H213" i="17"/>
  <c r="Q317" i="17"/>
  <c r="H317" i="17"/>
  <c r="Q323" i="17"/>
  <c r="H323" i="17"/>
  <c r="Q330" i="17"/>
  <c r="H330" i="17"/>
  <c r="Q6" i="17"/>
  <c r="H6" i="17"/>
  <c r="Q8" i="17"/>
  <c r="H8" i="17"/>
  <c r="Q12" i="17"/>
  <c r="H12" i="17"/>
  <c r="Q16" i="17"/>
  <c r="H16" i="17"/>
  <c r="Q23" i="17"/>
  <c r="H23" i="17"/>
  <c r="Q27" i="17"/>
  <c r="H27" i="17"/>
  <c r="Q31" i="17"/>
  <c r="H31" i="17"/>
  <c r="Q35" i="17"/>
  <c r="H35" i="17"/>
  <c r="Q42" i="17"/>
  <c r="H42" i="17"/>
  <c r="Q57" i="17"/>
  <c r="H57" i="17"/>
  <c r="Q61" i="17"/>
  <c r="H61" i="17"/>
  <c r="Q76" i="17"/>
  <c r="H76" i="17"/>
  <c r="Q98" i="17"/>
  <c r="H98" i="17"/>
  <c r="Q102" i="17"/>
  <c r="H102" i="17"/>
  <c r="Q109" i="17"/>
  <c r="H109" i="17"/>
  <c r="R135" i="17"/>
  <c r="H135" i="17"/>
  <c r="Q137" i="17"/>
  <c r="H137" i="17"/>
  <c r="R139" i="17"/>
  <c r="H139" i="17"/>
  <c r="Q144" i="17"/>
  <c r="H144" i="17"/>
  <c r="R146" i="17"/>
  <c r="H146" i="17"/>
  <c r="Q148" i="17"/>
  <c r="H148" i="17"/>
  <c r="Q159" i="17"/>
  <c r="H159" i="17"/>
  <c r="Q202" i="17"/>
  <c r="H202" i="17"/>
  <c r="Q206" i="17"/>
  <c r="H206" i="17"/>
  <c r="Q217" i="17"/>
  <c r="H217" i="17"/>
  <c r="Q221" i="17"/>
  <c r="H221" i="17"/>
  <c r="Q228" i="17"/>
  <c r="H228" i="17"/>
  <c r="Q325" i="17"/>
  <c r="H325" i="17"/>
  <c r="Q332" i="17"/>
  <c r="H332" i="17"/>
  <c r="Q334" i="17"/>
  <c r="H334" i="17"/>
  <c r="Q336" i="17"/>
  <c r="H336" i="17"/>
  <c r="Q338" i="17"/>
  <c r="H338" i="17"/>
  <c r="Q340" i="17"/>
  <c r="H340" i="17"/>
  <c r="Q342" i="17"/>
  <c r="H342" i="17"/>
  <c r="R142" i="17"/>
  <c r="H142" i="17"/>
  <c r="Q20" i="17"/>
  <c r="H20" i="17"/>
  <c r="Q46" i="17"/>
  <c r="H46" i="17"/>
  <c r="Q50" i="17"/>
  <c r="H50" i="17"/>
  <c r="Q54" i="17"/>
  <c r="H54" i="17"/>
  <c r="Q65" i="17"/>
  <c r="H65" i="17"/>
  <c r="Q69" i="17"/>
  <c r="H69" i="17"/>
  <c r="Q78" i="17"/>
  <c r="H78" i="17"/>
  <c r="Q80" i="17"/>
  <c r="H80" i="17"/>
  <c r="Q113" i="17"/>
  <c r="H113" i="17"/>
  <c r="Q117" i="17"/>
  <c r="H117" i="17"/>
  <c r="R150" i="17"/>
  <c r="H150" i="17"/>
  <c r="Q152" i="17"/>
  <c r="H152" i="17"/>
  <c r="R154" i="17"/>
  <c r="H154" i="17"/>
  <c r="Q156" i="17"/>
  <c r="H156" i="17"/>
  <c r="R161" i="17"/>
  <c r="H161" i="17"/>
  <c r="Q163" i="17"/>
  <c r="H163" i="17"/>
  <c r="R165" i="17"/>
  <c r="H165" i="17"/>
  <c r="R178" i="17"/>
  <c r="H178" i="17"/>
  <c r="Q278" i="17"/>
  <c r="H278" i="17"/>
  <c r="R280" i="17"/>
  <c r="H280" i="17"/>
  <c r="Q282" i="17"/>
  <c r="H282" i="17"/>
  <c r="Q286" i="17"/>
  <c r="H286" i="17"/>
  <c r="Q84" i="17"/>
  <c r="H84" i="17"/>
  <c r="Q91" i="17"/>
  <c r="H91" i="17"/>
  <c r="Q121" i="17"/>
  <c r="H121" i="17"/>
  <c r="Q128" i="17"/>
  <c r="H128" i="17"/>
  <c r="Q167" i="17"/>
  <c r="H167" i="17"/>
  <c r="R171" i="17"/>
  <c r="H171" i="17"/>
  <c r="Q193" i="17"/>
  <c r="H193" i="17"/>
  <c r="Q261" i="17"/>
  <c r="H261" i="17"/>
  <c r="Q263" i="17"/>
  <c r="H263" i="17"/>
  <c r="R265" i="17"/>
  <c r="H265" i="17"/>
  <c r="Q267" i="17"/>
  <c r="H267" i="17"/>
  <c r="Q269" i="17"/>
  <c r="H269" i="17"/>
  <c r="R271" i="17"/>
  <c r="H271" i="17"/>
  <c r="R273" i="17"/>
  <c r="H273" i="17"/>
  <c r="R275" i="17"/>
  <c r="H275" i="17"/>
  <c r="Q290" i="17"/>
  <c r="H290" i="17"/>
  <c r="Q297" i="17"/>
  <c r="H297" i="17"/>
  <c r="Q301" i="17"/>
  <c r="H301" i="17"/>
  <c r="Q305" i="17"/>
  <c r="H305" i="17"/>
  <c r="Q312" i="17"/>
  <c r="H312" i="17"/>
  <c r="Q316" i="17"/>
  <c r="H316" i="17"/>
  <c r="Q87" i="17"/>
  <c r="H87" i="17"/>
  <c r="Q133" i="17"/>
  <c r="H133" i="17"/>
  <c r="Q86" i="17"/>
  <c r="H86" i="17"/>
  <c r="Q88" i="17"/>
  <c r="H88" i="17"/>
  <c r="Q132" i="17"/>
  <c r="H132" i="17"/>
  <c r="Q143" i="17"/>
  <c r="H143" i="17"/>
  <c r="Q184" i="17"/>
  <c r="H184" i="17"/>
  <c r="Q186" i="17"/>
  <c r="H186" i="17"/>
  <c r="Q188" i="17"/>
  <c r="H188" i="17"/>
  <c r="Q190" i="17"/>
  <c r="H190" i="17"/>
  <c r="Q195" i="17"/>
  <c r="H195" i="17"/>
  <c r="Q197" i="17"/>
  <c r="H197" i="17"/>
  <c r="Q210" i="17"/>
  <c r="H210" i="17"/>
  <c r="R244" i="17"/>
  <c r="H244" i="17"/>
  <c r="R246" i="17"/>
  <c r="H246" i="17"/>
  <c r="R248" i="17"/>
  <c r="H248" i="17"/>
  <c r="R250" i="17"/>
  <c r="H250" i="17"/>
  <c r="R252" i="17"/>
  <c r="H252" i="17"/>
  <c r="R254" i="17"/>
  <c r="H254" i="17"/>
  <c r="R256" i="17"/>
  <c r="H256" i="17"/>
  <c r="R258" i="17"/>
  <c r="H258" i="17"/>
  <c r="Q309" i="17"/>
  <c r="H309" i="17"/>
  <c r="Q320" i="17"/>
  <c r="H320" i="17"/>
  <c r="Q324" i="17"/>
  <c r="H324" i="17"/>
  <c r="Q331" i="17"/>
  <c r="H331" i="17"/>
  <c r="Q94" i="17"/>
  <c r="H94" i="17"/>
  <c r="R131" i="17"/>
  <c r="H131" i="17"/>
  <c r="Q9" i="17"/>
  <c r="H9" i="17"/>
  <c r="Q24" i="17"/>
  <c r="H24" i="17"/>
  <c r="Q28" i="17"/>
  <c r="H28" i="17"/>
  <c r="Q32" i="17"/>
  <c r="H32" i="17"/>
  <c r="Q58" i="17"/>
  <c r="H58" i="17"/>
  <c r="Q95" i="17"/>
  <c r="H95" i="17"/>
  <c r="Q97" i="17"/>
  <c r="H97" i="17"/>
  <c r="Q99" i="17"/>
  <c r="H99" i="17"/>
  <c r="Q101" i="17"/>
  <c r="H101" i="17"/>
  <c r="Q103" i="17"/>
  <c r="H103" i="17"/>
  <c r="Q110" i="17"/>
  <c r="H110" i="17"/>
  <c r="Q136" i="17"/>
  <c r="H136" i="17"/>
  <c r="Q147" i="17"/>
  <c r="H147" i="17"/>
  <c r="Q199" i="17"/>
  <c r="H199" i="17"/>
  <c r="Q201" i="17"/>
  <c r="H201" i="17"/>
  <c r="Q203" i="17"/>
  <c r="H203" i="17"/>
  <c r="Q205" i="17"/>
  <c r="H205" i="17"/>
  <c r="Q207" i="17"/>
  <c r="H207" i="17"/>
  <c r="Q214" i="17"/>
  <c r="H214" i="17"/>
  <c r="Q218" i="17"/>
  <c r="H218" i="17"/>
  <c r="Q229" i="17"/>
  <c r="H229" i="17"/>
  <c r="R233" i="17"/>
  <c r="H233" i="17"/>
  <c r="R235" i="17"/>
  <c r="H235" i="17"/>
  <c r="R237" i="17"/>
  <c r="H237" i="17"/>
  <c r="R239" i="17"/>
  <c r="H239" i="17"/>
  <c r="R241" i="17"/>
  <c r="H241" i="17"/>
  <c r="Q335" i="17"/>
  <c r="H335" i="17"/>
  <c r="Q339" i="17"/>
  <c r="H339" i="17"/>
  <c r="Q343" i="17"/>
  <c r="H343" i="17"/>
  <c r="Q306" i="17"/>
  <c r="H306" i="17"/>
  <c r="Q321" i="17"/>
  <c r="H321" i="17"/>
  <c r="Q13" i="17"/>
  <c r="H13" i="17"/>
  <c r="Q17" i="17"/>
  <c r="H17" i="17"/>
  <c r="Q36" i="17"/>
  <c r="H36" i="17"/>
  <c r="Q43" i="17"/>
  <c r="H43" i="17"/>
  <c r="Q47" i="17"/>
  <c r="H47" i="17"/>
  <c r="Q51" i="17"/>
  <c r="H51" i="17"/>
  <c r="Q62" i="17"/>
  <c r="H62" i="17"/>
  <c r="Q66" i="17"/>
  <c r="H66" i="17"/>
  <c r="Q68" i="17"/>
  <c r="H68" i="17"/>
  <c r="Q79" i="17"/>
  <c r="H79" i="17"/>
  <c r="Q112" i="17"/>
  <c r="H112" i="17"/>
  <c r="Q114" i="17"/>
  <c r="H114" i="17"/>
  <c r="R116" i="17"/>
  <c r="H116" i="17"/>
  <c r="Q151" i="17"/>
  <c r="H151" i="17"/>
  <c r="Q155" i="17"/>
  <c r="H155" i="17"/>
  <c r="Q162" i="17"/>
  <c r="H162" i="17"/>
  <c r="Q166" i="17"/>
  <c r="H166" i="17"/>
  <c r="Q179" i="17"/>
  <c r="H179" i="17"/>
  <c r="Q222" i="17"/>
  <c r="H222" i="17"/>
  <c r="Q279" i="17"/>
  <c r="H279" i="17"/>
  <c r="Q198" i="17"/>
  <c r="H198" i="17"/>
  <c r="Q291" i="17"/>
  <c r="H291" i="17"/>
  <c r="Q118" i="17"/>
  <c r="H118" i="17"/>
  <c r="R120" i="17"/>
  <c r="H120" i="17"/>
  <c r="Q122" i="17"/>
  <c r="H122" i="17"/>
  <c r="Q125" i="17"/>
  <c r="H125" i="17"/>
  <c r="R127" i="17"/>
  <c r="H127" i="17"/>
  <c r="Q168" i="17"/>
  <c r="H168" i="17"/>
  <c r="Q172" i="17"/>
  <c r="H172" i="17"/>
  <c r="Q183" i="17"/>
  <c r="H183" i="17"/>
  <c r="Q194" i="17"/>
  <c r="H194" i="17"/>
  <c r="Q264" i="17"/>
  <c r="H264" i="17"/>
  <c r="Q268" i="17"/>
  <c r="H268" i="17"/>
  <c r="Q272" i="17"/>
  <c r="H272" i="17"/>
  <c r="Q287" i="17"/>
  <c r="H287" i="17"/>
  <c r="Q298" i="17"/>
  <c r="H298" i="17"/>
  <c r="Q302" i="17"/>
  <c r="H302" i="17"/>
  <c r="Q313" i="17"/>
  <c r="H313" i="17"/>
  <c r="Q127" i="17"/>
  <c r="Q131" i="17"/>
  <c r="Q135" i="17"/>
  <c r="Q142" i="17"/>
  <c r="Q146" i="17"/>
  <c r="Q150" i="17"/>
  <c r="Q239" i="17"/>
  <c r="Q248" i="17"/>
  <c r="Q256" i="17"/>
  <c r="Q265" i="17"/>
  <c r="Q273" i="17"/>
  <c r="Q116" i="17"/>
  <c r="Q120" i="17"/>
  <c r="Q165" i="17"/>
  <c r="Q233" i="17"/>
  <c r="Q241" i="17"/>
  <c r="Q250" i="17"/>
  <c r="Q258" i="17"/>
  <c r="Q275" i="17"/>
  <c r="Q161" i="17"/>
  <c r="Q171" i="17"/>
  <c r="Q178" i="17"/>
  <c r="Q235" i="17"/>
  <c r="Q244" i="17"/>
  <c r="Q252" i="17"/>
  <c r="Q139" i="17"/>
  <c r="Q154" i="17"/>
  <c r="Q237" i="17"/>
  <c r="Q246" i="17"/>
  <c r="Q254" i="17"/>
  <c r="Q271" i="17"/>
  <c r="Q280" i="17"/>
  <c r="R187" i="17"/>
  <c r="R202" i="17"/>
  <c r="R339" i="17"/>
  <c r="R102" i="17"/>
  <c r="R113" i="17"/>
  <c r="R118" i="17"/>
  <c r="R129" i="17"/>
  <c r="R155" i="17"/>
  <c r="R297" i="17"/>
  <c r="R69" i="17"/>
  <c r="R114" i="17"/>
  <c r="R125" i="17"/>
  <c r="R136" i="17"/>
  <c r="R151" i="17"/>
  <c r="R156" i="17"/>
  <c r="R162" i="17"/>
  <c r="R167" i="17"/>
  <c r="R172" i="17"/>
  <c r="R95" i="17"/>
  <c r="R98" i="17"/>
  <c r="R109" i="17"/>
  <c r="R121" i="17"/>
  <c r="R132" i="17"/>
  <c r="R147" i="17"/>
  <c r="R152" i="17"/>
  <c r="R163" i="17"/>
  <c r="R168" i="17"/>
  <c r="R206" i="17"/>
  <c r="R217" i="17"/>
  <c r="R320" i="17"/>
  <c r="R335" i="17"/>
  <c r="R13" i="17"/>
  <c r="Q64" i="17"/>
  <c r="R31" i="17"/>
  <c r="Q34" i="17"/>
  <c r="Q41" i="17"/>
  <c r="R54" i="17"/>
  <c r="R57" i="17"/>
  <c r="Q60" i="17"/>
  <c r="R70" i="17"/>
  <c r="Q74" i="17"/>
  <c r="R93" i="17"/>
  <c r="Q93" i="17"/>
  <c r="R99" i="17"/>
  <c r="Q83" i="17"/>
  <c r="Q96" i="17"/>
  <c r="R12" i="17"/>
  <c r="Q15" i="17"/>
  <c r="R8" i="17"/>
  <c r="R27" i="17"/>
  <c r="Q30" i="17"/>
  <c r="R50" i="17"/>
  <c r="Q53" i="17"/>
  <c r="Q82" i="17"/>
  <c r="Q19" i="17"/>
  <c r="R45" i="17"/>
  <c r="Q45" i="17"/>
  <c r="Q11" i="17"/>
  <c r="R7" i="17"/>
  <c r="Q7" i="17"/>
  <c r="R20" i="17"/>
  <c r="R23" i="17"/>
  <c r="Q26" i="17"/>
  <c r="R46" i="17"/>
  <c r="Q49" i="17"/>
  <c r="R65" i="17"/>
  <c r="Q71" i="17"/>
  <c r="R75" i="17"/>
  <c r="Q75" i="17"/>
  <c r="R88" i="17"/>
  <c r="Q105" i="17"/>
  <c r="R119" i="17"/>
  <c r="Q119" i="17"/>
  <c r="R164" i="17"/>
  <c r="Q164" i="17"/>
  <c r="Q67" i="17"/>
  <c r="Q77" i="17"/>
  <c r="Q85" i="17"/>
  <c r="R101" i="17"/>
  <c r="R111" i="17"/>
  <c r="Q111" i="17"/>
  <c r="Q134" i="17"/>
  <c r="Q227" i="17"/>
  <c r="R108" i="17"/>
  <c r="Q130" i="17"/>
  <c r="Q153" i="17"/>
  <c r="Q180" i="17"/>
  <c r="R180" i="17"/>
  <c r="Q232" i="17"/>
  <c r="Q319" i="17"/>
  <c r="Q10" i="17"/>
  <c r="R14" i="17"/>
  <c r="Q14" i="17"/>
  <c r="R18" i="17"/>
  <c r="Q18" i="17"/>
  <c r="R25" i="17"/>
  <c r="Q25" i="17"/>
  <c r="R29" i="17"/>
  <c r="Q29" i="17"/>
  <c r="R33" i="17"/>
  <c r="Q33" i="17"/>
  <c r="R37" i="17"/>
  <c r="Q37" i="17"/>
  <c r="R40" i="17"/>
  <c r="Q40" i="17"/>
  <c r="R44" i="17"/>
  <c r="Q44" i="17"/>
  <c r="R48" i="17"/>
  <c r="Q48" i="17"/>
  <c r="R52" i="17"/>
  <c r="Q52" i="17"/>
  <c r="R59" i="17"/>
  <c r="Q59" i="17"/>
  <c r="R63" i="17"/>
  <c r="Q63" i="17"/>
  <c r="R67" i="17"/>
  <c r="R78" i="17"/>
  <c r="R86" i="17"/>
  <c r="R92" i="17"/>
  <c r="Q92" i="17"/>
  <c r="R97" i="17"/>
  <c r="Q104" i="17"/>
  <c r="R138" i="17"/>
  <c r="Q138" i="17"/>
  <c r="Q145" i="17"/>
  <c r="R216" i="17"/>
  <c r="Q216" i="17"/>
  <c r="Q240" i="17"/>
  <c r="R10" i="17"/>
  <c r="R9" i="17"/>
  <c r="R17" i="17"/>
  <c r="R24" i="17"/>
  <c r="R28" i="17"/>
  <c r="R32" i="17"/>
  <c r="R36" i="17"/>
  <c r="R43" i="17"/>
  <c r="R47" i="17"/>
  <c r="R51" i="17"/>
  <c r="R58" i="17"/>
  <c r="R62" i="17"/>
  <c r="R66" i="17"/>
  <c r="R68" i="17"/>
  <c r="Q70" i="17"/>
  <c r="R79" i="17"/>
  <c r="Q81" i="17"/>
  <c r="R81" i="17"/>
  <c r="R87" i="17"/>
  <c r="R100" i="17"/>
  <c r="Q100" i="17"/>
  <c r="Q108" i="17"/>
  <c r="R112" i="17"/>
  <c r="Q115" i="17"/>
  <c r="Q126" i="17"/>
  <c r="R137" i="17"/>
  <c r="R144" i="17"/>
  <c r="Q149" i="17"/>
  <c r="Q160" i="17"/>
  <c r="R169" i="17"/>
  <c r="Q173" i="17"/>
  <c r="R212" i="17"/>
  <c r="Q212" i="17"/>
  <c r="Q236" i="17"/>
  <c r="Q181" i="17"/>
  <c r="Q185" i="17"/>
  <c r="R189" i="17"/>
  <c r="Q189" i="17"/>
  <c r="Q196" i="17"/>
  <c r="R200" i="17"/>
  <c r="Q200" i="17"/>
  <c r="Q204" i="17"/>
  <c r="Q169" i="17"/>
  <c r="Q170" i="17"/>
  <c r="Q176" i="17"/>
  <c r="R176" i="17"/>
  <c r="Q177" i="17"/>
  <c r="Q182" i="17"/>
  <c r="Q211" i="17"/>
  <c r="Q215" i="17"/>
  <c r="R219" i="17"/>
  <c r="Q219" i="17"/>
  <c r="Q224" i="17"/>
  <c r="Q234" i="17"/>
  <c r="Q238" i="17"/>
  <c r="R170" i="17"/>
  <c r="R177" i="17"/>
  <c r="R182" i="17"/>
  <c r="R186" i="17"/>
  <c r="R190" i="17"/>
  <c r="R193" i="17"/>
  <c r="R197" i="17"/>
  <c r="R201" i="17"/>
  <c r="R205" i="17"/>
  <c r="R220" i="17"/>
  <c r="Q220" i="17"/>
  <c r="R228" i="17"/>
  <c r="R231" i="17"/>
  <c r="Q231" i="17"/>
  <c r="R251" i="17"/>
  <c r="R255" i="17"/>
  <c r="Q266" i="17"/>
  <c r="R281" i="17"/>
  <c r="Q281" i="17"/>
  <c r="R263" i="17"/>
  <c r="R278" i="17"/>
  <c r="R284" i="17"/>
  <c r="Q284" i="17"/>
  <c r="Q292" i="17"/>
  <c r="R223" i="17"/>
  <c r="Q223" i="17"/>
  <c r="R230" i="17"/>
  <c r="Q230" i="17"/>
  <c r="Q262" i="17"/>
  <c r="Q270" i="17"/>
  <c r="Q300" i="17"/>
  <c r="R184" i="17"/>
  <c r="R188" i="17"/>
  <c r="R195" i="17"/>
  <c r="R199" i="17"/>
  <c r="R203" i="17"/>
  <c r="R207" i="17"/>
  <c r="R210" i="17"/>
  <c r="R214" i="17"/>
  <c r="R218" i="17"/>
  <c r="R222" i="17"/>
  <c r="R229" i="17"/>
  <c r="Q245" i="17"/>
  <c r="R245" i="17"/>
  <c r="Q247" i="17"/>
  <c r="R247" i="17"/>
  <c r="Q249" i="17"/>
  <c r="R249" i="17"/>
  <c r="Q251" i="17"/>
  <c r="Q253" i="17"/>
  <c r="R253" i="17"/>
  <c r="Q255" i="17"/>
  <c r="Q257" i="17"/>
  <c r="R257" i="17"/>
  <c r="R261" i="17"/>
  <c r="R267" i="17"/>
  <c r="R269" i="17"/>
  <c r="R274" i="17"/>
  <c r="Q274" i="17"/>
  <c r="R282" i="17"/>
  <c r="R283" i="17"/>
  <c r="Q288" i="17"/>
  <c r="R291" i="17"/>
  <c r="Q296" i="17"/>
  <c r="Q285" i="17"/>
  <c r="Q289" i="17"/>
  <c r="R309" i="17"/>
  <c r="R312" i="17"/>
  <c r="Q315" i="17"/>
  <c r="Q283" i="17"/>
  <c r="R285" i="17"/>
  <c r="R289" i="17"/>
  <c r="Q295" i="17"/>
  <c r="Q299" i="17"/>
  <c r="Q308" i="17"/>
  <c r="R264" i="17"/>
  <c r="R268" i="17"/>
  <c r="R272" i="17"/>
  <c r="R279" i="17"/>
  <c r="R301" i="17"/>
  <c r="Q304" i="17"/>
  <c r="R303" i="17"/>
  <c r="Q303" i="17"/>
  <c r="R307" i="17"/>
  <c r="Q307" i="17"/>
  <c r="R314" i="17"/>
  <c r="Q314" i="17"/>
  <c r="R318" i="17"/>
  <c r="Q318" i="17"/>
  <c r="R322" i="17"/>
  <c r="Q322" i="17"/>
  <c r="R326" i="17"/>
  <c r="Q326" i="17"/>
  <c r="R329" i="17"/>
  <c r="Q329" i="17"/>
  <c r="R333" i="17"/>
  <c r="Q333" i="17"/>
  <c r="R337" i="17"/>
  <c r="Q337" i="17"/>
  <c r="R341" i="17"/>
  <c r="Q341" i="17"/>
  <c r="R287" i="17"/>
  <c r="R298" i="17"/>
  <c r="R302" i="17"/>
  <c r="R306" i="17"/>
  <c r="R313" i="17"/>
  <c r="R317" i="17"/>
  <c r="R321" i="17"/>
  <c r="R325" i="17"/>
  <c r="R332" i="17"/>
  <c r="R336" i="17"/>
  <c r="R340" i="17"/>
  <c r="P167" i="29" l="1"/>
  <c r="P165" i="29"/>
  <c r="P166" i="29"/>
  <c r="N4" i="26"/>
  <c r="T289" i="29"/>
  <c r="H216" i="28"/>
  <c r="J216" i="28" s="1"/>
  <c r="R216" i="28" s="1"/>
  <c r="H224" i="25"/>
  <c r="T215" i="28"/>
  <c r="H284" i="28"/>
  <c r="J284" i="28" s="1"/>
  <c r="R284" i="28" s="1"/>
  <c r="H292" i="25"/>
  <c r="T283" i="28"/>
  <c r="H250" i="28"/>
  <c r="J250" i="28" s="1"/>
  <c r="R250" i="28" s="1"/>
  <c r="H258" i="25"/>
  <c r="T249" i="28"/>
  <c r="T164" i="28"/>
  <c r="T266" i="28"/>
  <c r="Q8" i="29"/>
  <c r="P306" i="29"/>
  <c r="T306" i="29"/>
  <c r="P170" i="29"/>
  <c r="T170" i="29"/>
  <c r="H267" i="28"/>
  <c r="J267" i="28" s="1"/>
  <c r="R267" i="28" s="1"/>
  <c r="H275" i="25"/>
  <c r="P189" i="29"/>
  <c r="T189" i="29"/>
  <c r="T272" i="29"/>
  <c r="P272" i="29"/>
  <c r="H9" i="28"/>
  <c r="J9" i="28" s="1"/>
  <c r="R9" i="28" s="1"/>
  <c r="H11" i="25"/>
  <c r="V11" i="29" s="1"/>
  <c r="P340" i="29"/>
  <c r="T340" i="29"/>
  <c r="H165" i="28"/>
  <c r="J165" i="28" s="1"/>
  <c r="R165" i="28" s="1"/>
  <c r="H173" i="25"/>
  <c r="H301" i="28"/>
  <c r="J301" i="28" s="1"/>
  <c r="R301" i="28" s="1"/>
  <c r="H309" i="25"/>
  <c r="P325" i="29"/>
  <c r="T325" i="29"/>
  <c r="C15" i="23"/>
  <c r="E15" i="23" s="1"/>
  <c r="H320" i="28"/>
  <c r="J320" i="28" s="1"/>
  <c r="R320" i="28" s="1"/>
  <c r="H328" i="25"/>
  <c r="H335" i="28"/>
  <c r="J335" i="28" s="1"/>
  <c r="R335" i="28" s="1"/>
  <c r="H343" i="25"/>
  <c r="T300" i="28"/>
  <c r="V23" i="29"/>
  <c r="H22" i="28"/>
  <c r="J22" i="28" s="1"/>
  <c r="R22" i="28" s="1"/>
  <c r="H24" i="25"/>
  <c r="V24" i="29" s="1"/>
  <c r="T319" i="28"/>
  <c r="T334" i="28"/>
  <c r="H233" i="28"/>
  <c r="J233" i="28" s="1"/>
  <c r="R233" i="28" s="1"/>
  <c r="H241" i="25"/>
  <c r="P204" i="29"/>
  <c r="T204" i="29"/>
  <c r="H199" i="28"/>
  <c r="J199" i="28" s="1"/>
  <c r="R199" i="28" s="1"/>
  <c r="H207" i="25"/>
  <c r="H184" i="28"/>
  <c r="J184" i="28" s="1"/>
  <c r="R184" i="28" s="1"/>
  <c r="H192" i="25"/>
  <c r="T232" i="28"/>
  <c r="T198" i="28"/>
  <c r="T183" i="28"/>
  <c r="P238" i="29"/>
  <c r="T238" i="29"/>
  <c r="R330" i="17"/>
  <c r="R323" i="17"/>
  <c r="R295" i="17"/>
  <c r="R292" i="17"/>
  <c r="R224" i="17"/>
  <c r="R77" i="17"/>
  <c r="R338" i="17"/>
  <c r="R296" i="17"/>
  <c r="R288" i="17"/>
  <c r="R262" i="17"/>
  <c r="R196" i="17"/>
  <c r="R185" i="17"/>
  <c r="R160" i="17"/>
  <c r="R126" i="17"/>
  <c r="R153" i="17"/>
  <c r="R26" i="17"/>
  <c r="R30" i="17"/>
  <c r="R96" i="17"/>
  <c r="R83" i="17"/>
  <c r="R74" i="17"/>
  <c r="R60" i="17"/>
  <c r="R34" i="17"/>
  <c r="R342" i="17"/>
  <c r="R299" i="17"/>
  <c r="R315" i="17"/>
  <c r="R270" i="17"/>
  <c r="R211" i="17"/>
  <c r="R204" i="17"/>
  <c r="R173" i="17"/>
  <c r="R104" i="17"/>
  <c r="R134" i="17"/>
  <c r="R304" i="17"/>
  <c r="R300" i="17"/>
  <c r="R266" i="17"/>
  <c r="R234" i="17"/>
  <c r="R215" i="17"/>
  <c r="R181" i="17"/>
  <c r="R149" i="17"/>
  <c r="R115" i="17"/>
  <c r="R240" i="17"/>
  <c r="R145" i="17"/>
  <c r="R85" i="17"/>
  <c r="R232" i="17"/>
  <c r="R130" i="17"/>
  <c r="R227" i="17"/>
  <c r="R105" i="17"/>
  <c r="R71" i="17"/>
  <c r="R49" i="17"/>
  <c r="R11" i="17"/>
  <c r="R19" i="17"/>
  <c r="R82" i="17"/>
  <c r="R15" i="17"/>
  <c r="R41" i="17"/>
  <c r="R334" i="17"/>
  <c r="R308" i="17"/>
  <c r="R238" i="17"/>
  <c r="R236" i="17"/>
  <c r="R319" i="17"/>
  <c r="R53" i="17"/>
  <c r="R64" i="17"/>
  <c r="T216" i="28" l="1"/>
  <c r="P290" i="29"/>
  <c r="T290" i="29"/>
  <c r="H293" i="25"/>
  <c r="H285" i="28"/>
  <c r="J285" i="28" s="1"/>
  <c r="R285" i="28" s="1"/>
  <c r="T284" i="28"/>
  <c r="P256" i="29"/>
  <c r="T256" i="29"/>
  <c r="P222" i="29"/>
  <c r="T222" i="29"/>
  <c r="H251" i="28"/>
  <c r="J251" i="28" s="1"/>
  <c r="R251" i="28" s="1"/>
  <c r="H259" i="25"/>
  <c r="H217" i="28"/>
  <c r="J217" i="28" s="1"/>
  <c r="R217" i="28" s="1"/>
  <c r="H225" i="25"/>
  <c r="T250" i="28"/>
  <c r="P341" i="29"/>
  <c r="T341" i="29"/>
  <c r="P307" i="29"/>
  <c r="T307" i="29"/>
  <c r="Q9" i="29"/>
  <c r="R9" i="29" s="1"/>
  <c r="P239" i="29"/>
  <c r="T239" i="29"/>
  <c r="H302" i="28"/>
  <c r="J302" i="28" s="1"/>
  <c r="R302" i="28" s="1"/>
  <c r="H310" i="25"/>
  <c r="P190" i="29"/>
  <c r="T190" i="29"/>
  <c r="P326" i="29"/>
  <c r="T326" i="29"/>
  <c r="T301" i="28"/>
  <c r="P273" i="29"/>
  <c r="T273" i="29"/>
  <c r="P205" i="29"/>
  <c r="T205" i="29"/>
  <c r="H185" i="28"/>
  <c r="J185" i="28" s="1"/>
  <c r="R185" i="28" s="1"/>
  <c r="H193" i="25"/>
  <c r="H23" i="28"/>
  <c r="J23" i="28" s="1"/>
  <c r="R23" i="28" s="1"/>
  <c r="H25" i="25"/>
  <c r="V25" i="29" s="1"/>
  <c r="H321" i="28"/>
  <c r="J321" i="28" s="1"/>
  <c r="R321" i="28" s="1"/>
  <c r="H329" i="25"/>
  <c r="H174" i="25"/>
  <c r="H166" i="28"/>
  <c r="J166" i="28" s="1"/>
  <c r="R166" i="28" s="1"/>
  <c r="H268" i="28"/>
  <c r="J268" i="28" s="1"/>
  <c r="R268" i="28" s="1"/>
  <c r="H276" i="25"/>
  <c r="T184" i="28"/>
  <c r="H234" i="28"/>
  <c r="J234" i="28" s="1"/>
  <c r="R234" i="28" s="1"/>
  <c r="H242" i="25"/>
  <c r="H336" i="28"/>
  <c r="J336" i="28" s="1"/>
  <c r="R336" i="28" s="1"/>
  <c r="H344" i="25"/>
  <c r="T320" i="28"/>
  <c r="T165" i="28"/>
  <c r="T9" i="29"/>
  <c r="T267" i="28"/>
  <c r="P171" i="29"/>
  <c r="T171" i="29"/>
  <c r="H200" i="28"/>
  <c r="J200" i="28" s="1"/>
  <c r="R200" i="28" s="1"/>
  <c r="H208" i="25"/>
  <c r="T233" i="28"/>
  <c r="T335" i="28"/>
  <c r="H10" i="28"/>
  <c r="J10" i="28" s="1"/>
  <c r="R10" i="28" s="1"/>
  <c r="H12" i="25"/>
  <c r="V12" i="29" s="1"/>
  <c r="T199" i="28"/>
  <c r="L14" i="23"/>
  <c r="T147" i="30"/>
  <c r="T181" i="30"/>
  <c r="T198" i="30"/>
  <c r="T164" i="30"/>
  <c r="B1" i="17"/>
  <c r="B22" i="17"/>
  <c r="H22" i="17" s="1"/>
  <c r="B226" i="17"/>
  <c r="H226" i="17" s="1"/>
  <c r="B39" i="17"/>
  <c r="H39" i="17" s="1"/>
  <c r="B107" i="17"/>
  <c r="H107" i="17" s="1"/>
  <c r="B175" i="17"/>
  <c r="H175" i="17" s="1"/>
  <c r="B243" i="17"/>
  <c r="H243" i="17" s="1"/>
  <c r="B311" i="17"/>
  <c r="H311" i="17" s="1"/>
  <c r="B90" i="17"/>
  <c r="H90" i="17" s="1"/>
  <c r="B56" i="17"/>
  <c r="H56" i="17" s="1"/>
  <c r="B124" i="17"/>
  <c r="H124" i="17" s="1"/>
  <c r="B192" i="17"/>
  <c r="H192" i="17" s="1"/>
  <c r="B260" i="17"/>
  <c r="H260" i="17" s="1"/>
  <c r="B328" i="17"/>
  <c r="H328" i="17" s="1"/>
  <c r="B158" i="17"/>
  <c r="H158" i="17" s="1"/>
  <c r="B294" i="17"/>
  <c r="H294" i="17" s="1"/>
  <c r="B5" i="17"/>
  <c r="D6" i="17" s="1"/>
  <c r="D7" i="17" s="1"/>
  <c r="D8" i="17" s="1"/>
  <c r="D9" i="17" s="1"/>
  <c r="D10" i="17" s="1"/>
  <c r="D11" i="17" s="1"/>
  <c r="D12" i="17" s="1"/>
  <c r="D13" i="17" s="1"/>
  <c r="D14" i="17" s="1"/>
  <c r="D15" i="17" s="1"/>
  <c r="D16" i="17" s="1"/>
  <c r="D17" i="17" s="1"/>
  <c r="D18" i="17" s="1"/>
  <c r="D19" i="17" s="1"/>
  <c r="D20" i="17" s="1"/>
  <c r="B73" i="17"/>
  <c r="H73" i="17" s="1"/>
  <c r="B141" i="17"/>
  <c r="H141" i="17" s="1"/>
  <c r="B209" i="17"/>
  <c r="H209" i="17" s="1"/>
  <c r="B277" i="17"/>
  <c r="H277" i="17" s="1"/>
  <c r="P6" i="29" l="1"/>
  <c r="H226" i="25"/>
  <c r="H218" i="28"/>
  <c r="J218" i="28" s="1"/>
  <c r="R218" i="28" s="1"/>
  <c r="T217" i="28"/>
  <c r="P291" i="29"/>
  <c r="T291" i="29"/>
  <c r="H252" i="28"/>
  <c r="J252" i="28" s="1"/>
  <c r="R252" i="28" s="1"/>
  <c r="H260" i="25"/>
  <c r="T285" i="28"/>
  <c r="T251" i="28"/>
  <c r="H286" i="28"/>
  <c r="J286" i="28" s="1"/>
  <c r="R286" i="28" s="1"/>
  <c r="H294" i="25"/>
  <c r="P257" i="29"/>
  <c r="T257" i="29"/>
  <c r="P223" i="29"/>
  <c r="T223" i="29"/>
  <c r="R8" i="29"/>
  <c r="T23" i="29"/>
  <c r="R6" i="29"/>
  <c r="P327" i="29"/>
  <c r="T327" i="29"/>
  <c r="P191" i="29"/>
  <c r="T191" i="29"/>
  <c r="H322" i="28"/>
  <c r="J322" i="28" s="1"/>
  <c r="R322" i="28" s="1"/>
  <c r="H330" i="25"/>
  <c r="H303" i="28"/>
  <c r="J303" i="28" s="1"/>
  <c r="R303" i="28" s="1"/>
  <c r="H311" i="25"/>
  <c r="T336" i="28"/>
  <c r="H40" i="25"/>
  <c r="N7" i="26" s="1"/>
  <c r="P274" i="29"/>
  <c r="T274" i="29"/>
  <c r="H337" i="28"/>
  <c r="J337" i="28" s="1"/>
  <c r="R337" i="28" s="1"/>
  <c r="H345" i="25"/>
  <c r="T321" i="28"/>
  <c r="P308" i="29"/>
  <c r="T308" i="29"/>
  <c r="T302" i="28"/>
  <c r="H269" i="28"/>
  <c r="J269" i="28" s="1"/>
  <c r="R269" i="28" s="1"/>
  <c r="H277" i="25"/>
  <c r="H186" i="28"/>
  <c r="J186" i="28" s="1"/>
  <c r="R186" i="28" s="1"/>
  <c r="H194" i="25"/>
  <c r="P342" i="29"/>
  <c r="T342" i="29"/>
  <c r="P206" i="29"/>
  <c r="T206" i="29"/>
  <c r="P240" i="29"/>
  <c r="T240" i="29"/>
  <c r="H235" i="28"/>
  <c r="J235" i="28" s="1"/>
  <c r="R235" i="28" s="1"/>
  <c r="H243" i="25"/>
  <c r="T268" i="28"/>
  <c r="T185" i="28"/>
  <c r="H11" i="28"/>
  <c r="J11" i="28" s="1"/>
  <c r="R11" i="28" s="1"/>
  <c r="H13" i="25"/>
  <c r="H201" i="28"/>
  <c r="J201" i="28" s="1"/>
  <c r="R201" i="28" s="1"/>
  <c r="H209" i="25"/>
  <c r="P172" i="29"/>
  <c r="T172" i="29"/>
  <c r="T234" i="28"/>
  <c r="T166" i="28"/>
  <c r="H24" i="28"/>
  <c r="J24" i="28" s="1"/>
  <c r="R24" i="28" s="1"/>
  <c r="H26" i="25"/>
  <c r="V26" i="29" s="1"/>
  <c r="T10" i="29"/>
  <c r="T200" i="28"/>
  <c r="H167" i="28"/>
  <c r="J167" i="28" s="1"/>
  <c r="R167" i="28" s="1"/>
  <c r="H175" i="25"/>
  <c r="Q73" i="17"/>
  <c r="D74" i="17"/>
  <c r="D75" i="17" s="1"/>
  <c r="D76" i="17" s="1"/>
  <c r="D77" i="17" s="1"/>
  <c r="D78" i="17" s="1"/>
  <c r="D79" i="17" s="1"/>
  <c r="D80" i="17" s="1"/>
  <c r="D81" i="17" s="1"/>
  <c r="D82" i="17" s="1"/>
  <c r="D83" i="17" s="1"/>
  <c r="D84" i="17" s="1"/>
  <c r="D85" i="17" s="1"/>
  <c r="D86" i="17" s="1"/>
  <c r="D87" i="17" s="1"/>
  <c r="D88" i="17" s="1"/>
  <c r="D295" i="17"/>
  <c r="D296" i="17" s="1"/>
  <c r="D297" i="17" s="1"/>
  <c r="D298" i="17" s="1"/>
  <c r="D299" i="17" s="1"/>
  <c r="D300" i="17" s="1"/>
  <c r="D301" i="17" s="1"/>
  <c r="D302" i="17" s="1"/>
  <c r="D303" i="17" s="1"/>
  <c r="D304" i="17" s="1"/>
  <c r="D305" i="17" s="1"/>
  <c r="D306" i="17" s="1"/>
  <c r="D307" i="17" s="1"/>
  <c r="D308" i="17" s="1"/>
  <c r="D309" i="17" s="1"/>
  <c r="Q294" i="17"/>
  <c r="D91" i="17"/>
  <c r="D92" i="17" s="1"/>
  <c r="D93" i="17" s="1"/>
  <c r="D94" i="17" s="1"/>
  <c r="D95" i="17" s="1"/>
  <c r="D96" i="17" s="1"/>
  <c r="D97" i="17" s="1"/>
  <c r="D98" i="17" s="1"/>
  <c r="D99" i="17" s="1"/>
  <c r="D100" i="17" s="1"/>
  <c r="D101" i="17" s="1"/>
  <c r="D102" i="17" s="1"/>
  <c r="D103" i="17" s="1"/>
  <c r="D104" i="17" s="1"/>
  <c r="D105" i="17" s="1"/>
  <c r="Q90" i="17"/>
  <c r="D227" i="17"/>
  <c r="D228" i="17" s="1"/>
  <c r="D229" i="17" s="1"/>
  <c r="D230" i="17" s="1"/>
  <c r="D231" i="17" s="1"/>
  <c r="D232" i="17" s="1"/>
  <c r="D233" i="17" s="1"/>
  <c r="D234" i="17" s="1"/>
  <c r="D235" i="17" s="1"/>
  <c r="D236" i="17" s="1"/>
  <c r="D237" i="17" s="1"/>
  <c r="D238" i="17" s="1"/>
  <c r="D239" i="17" s="1"/>
  <c r="D240" i="17" s="1"/>
  <c r="D241" i="17" s="1"/>
  <c r="Q226" i="17"/>
  <c r="Q277" i="17"/>
  <c r="D278" i="17"/>
  <c r="D279" i="17" s="1"/>
  <c r="D280" i="17" s="1"/>
  <c r="D281" i="17" s="1"/>
  <c r="D282" i="17" s="1"/>
  <c r="D283" i="17" s="1"/>
  <c r="D284" i="17" s="1"/>
  <c r="D285" i="17" s="1"/>
  <c r="D286" i="17" s="1"/>
  <c r="D287" i="17" s="1"/>
  <c r="D288" i="17" s="1"/>
  <c r="D289" i="17" s="1"/>
  <c r="D290" i="17" s="1"/>
  <c r="D291" i="17" s="1"/>
  <c r="D292" i="17" s="1"/>
  <c r="Q141" i="17"/>
  <c r="D142" i="17"/>
  <c r="D143" i="17" s="1"/>
  <c r="D144" i="17" s="1"/>
  <c r="D145" i="17" s="1"/>
  <c r="D146" i="17" s="1"/>
  <c r="D147" i="17" s="1"/>
  <c r="D148" i="17" s="1"/>
  <c r="D149" i="17" s="1"/>
  <c r="D150" i="17" s="1"/>
  <c r="D151" i="17" s="1"/>
  <c r="D152" i="17" s="1"/>
  <c r="D153" i="17" s="1"/>
  <c r="D154" i="17" s="1"/>
  <c r="D155" i="17" s="1"/>
  <c r="D156" i="17" s="1"/>
  <c r="D125" i="17"/>
  <c r="D126" i="17" s="1"/>
  <c r="D127" i="17" s="1"/>
  <c r="D128" i="17" s="1"/>
  <c r="D129" i="17" s="1"/>
  <c r="D130" i="17" s="1"/>
  <c r="D131" i="17" s="1"/>
  <c r="D132" i="17" s="1"/>
  <c r="D133" i="17" s="1"/>
  <c r="D134" i="17" s="1"/>
  <c r="D135" i="17" s="1"/>
  <c r="D136" i="17" s="1"/>
  <c r="D137" i="17" s="1"/>
  <c r="D138" i="17" s="1"/>
  <c r="D139" i="17" s="1"/>
  <c r="Q124" i="17"/>
  <c r="D244" i="17"/>
  <c r="D245" i="17" s="1"/>
  <c r="D246" i="17" s="1"/>
  <c r="D247" i="17" s="1"/>
  <c r="D248" i="17" s="1"/>
  <c r="D249" i="17" s="1"/>
  <c r="D250" i="17" s="1"/>
  <c r="D251" i="17" s="1"/>
  <c r="D252" i="17" s="1"/>
  <c r="D253" i="17" s="1"/>
  <c r="D254" i="17" s="1"/>
  <c r="D255" i="17" s="1"/>
  <c r="D256" i="17" s="1"/>
  <c r="D257" i="17" s="1"/>
  <c r="D258" i="17" s="1"/>
  <c r="Q243" i="17"/>
  <c r="Q107" i="17"/>
  <c r="D108" i="17"/>
  <c r="D109" i="17" s="1"/>
  <c r="D110" i="17" s="1"/>
  <c r="D111" i="17" s="1"/>
  <c r="D112" i="17" s="1"/>
  <c r="D113" i="17" s="1"/>
  <c r="D114" i="17" s="1"/>
  <c r="D115" i="17" s="1"/>
  <c r="D116" i="17" s="1"/>
  <c r="D117" i="17" s="1"/>
  <c r="D118" i="17" s="1"/>
  <c r="D119" i="17" s="1"/>
  <c r="D120" i="17" s="1"/>
  <c r="D121" i="17" s="1"/>
  <c r="D122" i="17" s="1"/>
  <c r="D210" i="17"/>
  <c r="D211" i="17" s="1"/>
  <c r="D212" i="17" s="1"/>
  <c r="D213" i="17" s="1"/>
  <c r="D214" i="17" s="1"/>
  <c r="D215" i="17" s="1"/>
  <c r="D216" i="17" s="1"/>
  <c r="D217" i="17" s="1"/>
  <c r="D218" i="17" s="1"/>
  <c r="D219" i="17" s="1"/>
  <c r="D220" i="17" s="1"/>
  <c r="D221" i="17" s="1"/>
  <c r="D222" i="17" s="1"/>
  <c r="D223" i="17" s="1"/>
  <c r="D224" i="17" s="1"/>
  <c r="Q209" i="17"/>
  <c r="D329" i="17"/>
  <c r="D330" i="17" s="1"/>
  <c r="D331" i="17" s="1"/>
  <c r="D332" i="17" s="1"/>
  <c r="D333" i="17" s="1"/>
  <c r="D334" i="17" s="1"/>
  <c r="D335" i="17" s="1"/>
  <c r="D336" i="17" s="1"/>
  <c r="D337" i="17" s="1"/>
  <c r="D338" i="17" s="1"/>
  <c r="D339" i="17" s="1"/>
  <c r="D340" i="17" s="1"/>
  <c r="D341" i="17" s="1"/>
  <c r="D342" i="17" s="1"/>
  <c r="D343" i="17" s="1"/>
  <c r="Q328" i="17"/>
  <c r="D193" i="17"/>
  <c r="D194" i="17" s="1"/>
  <c r="D195" i="17" s="1"/>
  <c r="D196" i="17" s="1"/>
  <c r="D197" i="17" s="1"/>
  <c r="D198" i="17" s="1"/>
  <c r="D199" i="17" s="1"/>
  <c r="D200" i="17" s="1"/>
  <c r="D201" i="17" s="1"/>
  <c r="D202" i="17" s="1"/>
  <c r="D203" i="17" s="1"/>
  <c r="D204" i="17" s="1"/>
  <c r="D205" i="17" s="1"/>
  <c r="D206" i="17" s="1"/>
  <c r="D207" i="17" s="1"/>
  <c r="Q192" i="17"/>
  <c r="D57" i="17"/>
  <c r="D58" i="17" s="1"/>
  <c r="D59" i="17" s="1"/>
  <c r="D60" i="17" s="1"/>
  <c r="D61" i="17" s="1"/>
  <c r="D62" i="17" s="1"/>
  <c r="D63" i="17" s="1"/>
  <c r="D64" i="17" s="1"/>
  <c r="D65" i="17" s="1"/>
  <c r="D66" i="17" s="1"/>
  <c r="D67" i="17" s="1"/>
  <c r="D68" i="17" s="1"/>
  <c r="D69" i="17" s="1"/>
  <c r="D70" i="17" s="1"/>
  <c r="D71" i="17" s="1"/>
  <c r="Q56" i="17"/>
  <c r="D312" i="17"/>
  <c r="D313" i="17" s="1"/>
  <c r="D314" i="17" s="1"/>
  <c r="D315" i="17" s="1"/>
  <c r="D316" i="17" s="1"/>
  <c r="D317" i="17" s="1"/>
  <c r="D318" i="17" s="1"/>
  <c r="D319" i="17" s="1"/>
  <c r="D320" i="17" s="1"/>
  <c r="D321" i="17" s="1"/>
  <c r="D322" i="17" s="1"/>
  <c r="D323" i="17" s="1"/>
  <c r="D324" i="17" s="1"/>
  <c r="D325" i="17" s="1"/>
  <c r="D326" i="17" s="1"/>
  <c r="Q311" i="17"/>
  <c r="D176" i="17"/>
  <c r="D177" i="17" s="1"/>
  <c r="D178" i="17" s="1"/>
  <c r="D179" i="17" s="1"/>
  <c r="D180" i="17" s="1"/>
  <c r="D181" i="17" s="1"/>
  <c r="D182" i="17" s="1"/>
  <c r="D183" i="17" s="1"/>
  <c r="D184" i="17" s="1"/>
  <c r="D185" i="17" s="1"/>
  <c r="D186" i="17" s="1"/>
  <c r="D187" i="17" s="1"/>
  <c r="D188" i="17" s="1"/>
  <c r="D189" i="17" s="1"/>
  <c r="D190" i="17" s="1"/>
  <c r="Q175" i="17"/>
  <c r="D40" i="17"/>
  <c r="D41" i="17" s="1"/>
  <c r="D42" i="17" s="1"/>
  <c r="D43" i="17" s="1"/>
  <c r="D44" i="17" s="1"/>
  <c r="D45" i="17" s="1"/>
  <c r="D46" i="17" s="1"/>
  <c r="D47" i="17" s="1"/>
  <c r="D48" i="17" s="1"/>
  <c r="D49" i="17" s="1"/>
  <c r="D50" i="17" s="1"/>
  <c r="D51" i="17" s="1"/>
  <c r="D52" i="17" s="1"/>
  <c r="D53" i="17" s="1"/>
  <c r="D54" i="17" s="1"/>
  <c r="Q39" i="17"/>
  <c r="Q22" i="17"/>
  <c r="D23" i="17"/>
  <c r="D24" i="17" s="1"/>
  <c r="D25" i="17" s="1"/>
  <c r="D26" i="17" s="1"/>
  <c r="D27" i="17" s="1"/>
  <c r="D28" i="17" s="1"/>
  <c r="D29" i="17" s="1"/>
  <c r="D30" i="17" s="1"/>
  <c r="D31" i="17" s="1"/>
  <c r="D32" i="17" s="1"/>
  <c r="D33" i="17" s="1"/>
  <c r="D34" i="17" s="1"/>
  <c r="D35" i="17" s="1"/>
  <c r="D36" i="17" s="1"/>
  <c r="D37" i="17" s="1"/>
  <c r="D159" i="17"/>
  <c r="D160" i="17" s="1"/>
  <c r="D161" i="17" s="1"/>
  <c r="D162" i="17" s="1"/>
  <c r="D163" i="17" s="1"/>
  <c r="D164" i="17" s="1"/>
  <c r="D165" i="17" s="1"/>
  <c r="D166" i="17" s="1"/>
  <c r="D167" i="17" s="1"/>
  <c r="D168" i="17" s="1"/>
  <c r="D169" i="17" s="1"/>
  <c r="D170" i="17" s="1"/>
  <c r="D171" i="17" s="1"/>
  <c r="D172" i="17" s="1"/>
  <c r="D173" i="17" s="1"/>
  <c r="Q158" i="17"/>
  <c r="Q260" i="17"/>
  <c r="D261" i="17"/>
  <c r="D262" i="17" s="1"/>
  <c r="D263" i="17" s="1"/>
  <c r="D264" i="17" s="1"/>
  <c r="D265" i="17" s="1"/>
  <c r="D266" i="17" s="1"/>
  <c r="D267" i="17" s="1"/>
  <c r="D268" i="17" s="1"/>
  <c r="D269" i="17" s="1"/>
  <c r="D270" i="17" s="1"/>
  <c r="D271" i="17" s="1"/>
  <c r="D272" i="17" s="1"/>
  <c r="D273" i="17" s="1"/>
  <c r="D274" i="17" s="1"/>
  <c r="D275" i="17" s="1"/>
  <c r="P26" i="29" l="1"/>
  <c r="H253" i="28"/>
  <c r="J253" i="28" s="1"/>
  <c r="R253" i="28" s="1"/>
  <c r="H261" i="25"/>
  <c r="T252" i="28"/>
  <c r="H287" i="28"/>
  <c r="J287" i="28" s="1"/>
  <c r="R287" i="28" s="1"/>
  <c r="H295" i="25"/>
  <c r="T286" i="28"/>
  <c r="P258" i="29"/>
  <c r="T258" i="29"/>
  <c r="P224" i="29"/>
  <c r="T224" i="29"/>
  <c r="T218" i="28"/>
  <c r="P292" i="29"/>
  <c r="T292" i="29"/>
  <c r="H219" i="28"/>
  <c r="J219" i="28" s="1"/>
  <c r="R219" i="28" s="1"/>
  <c r="H227" i="25"/>
  <c r="E14" i="31"/>
  <c r="I14" i="31" s="1"/>
  <c r="E16" i="31"/>
  <c r="I16" i="31" s="1"/>
  <c r="E20" i="31"/>
  <c r="O20" i="31" s="1"/>
  <c r="E13" i="31"/>
  <c r="P13" i="31" s="1"/>
  <c r="T13" i="31" s="1"/>
  <c r="E19" i="31"/>
  <c r="L19" i="31" s="1"/>
  <c r="E18" i="31"/>
  <c r="L18" i="31" s="1"/>
  <c r="E8" i="31"/>
  <c r="O8" i="31" s="1"/>
  <c r="E17" i="31"/>
  <c r="S17" i="31" s="1"/>
  <c r="E10" i="31"/>
  <c r="J10" i="31" s="1"/>
  <c r="E12" i="31"/>
  <c r="L12" i="31" s="1"/>
  <c r="E11" i="31"/>
  <c r="S11" i="31" s="1"/>
  <c r="E15" i="31"/>
  <c r="S15" i="31" s="1"/>
  <c r="E7" i="31"/>
  <c r="J7" i="31" s="1"/>
  <c r="E6" i="31"/>
  <c r="L6" i="31" s="1"/>
  <c r="E9" i="31"/>
  <c r="O9" i="31" s="1"/>
  <c r="H168" i="28"/>
  <c r="J168" i="28" s="1"/>
  <c r="R168" i="28" s="1"/>
  <c r="H176" i="25"/>
  <c r="H25" i="28"/>
  <c r="J25" i="28" s="1"/>
  <c r="R25" i="28" s="1"/>
  <c r="H27" i="25"/>
  <c r="T201" i="28"/>
  <c r="H270" i="28"/>
  <c r="J270" i="28" s="1"/>
  <c r="R270" i="28" s="1"/>
  <c r="H278" i="25"/>
  <c r="H39" i="28"/>
  <c r="J39" i="28" s="1"/>
  <c r="R39" i="28" s="1"/>
  <c r="H41" i="25"/>
  <c r="N11" i="26" s="1"/>
  <c r="V40" i="29"/>
  <c r="T322" i="28"/>
  <c r="H202" i="28"/>
  <c r="J202" i="28" s="1"/>
  <c r="R202" i="28" s="1"/>
  <c r="H210" i="25"/>
  <c r="H12" i="28"/>
  <c r="J12" i="28" s="1"/>
  <c r="R12" i="28" s="1"/>
  <c r="H14" i="25"/>
  <c r="P192" i="29"/>
  <c r="T192" i="29"/>
  <c r="T269" i="28"/>
  <c r="P309" i="29"/>
  <c r="T309" i="29"/>
  <c r="P328" i="29"/>
  <c r="T328" i="29"/>
  <c r="C16" i="23"/>
  <c r="L15" i="23"/>
  <c r="H304" i="28"/>
  <c r="J304" i="28" s="1"/>
  <c r="R304" i="28" s="1"/>
  <c r="H312" i="25"/>
  <c r="P173" i="29"/>
  <c r="T173" i="29"/>
  <c r="H338" i="28"/>
  <c r="J338" i="28" s="1"/>
  <c r="R338" i="28" s="1"/>
  <c r="H346" i="25"/>
  <c r="T303" i="28"/>
  <c r="T167" i="28"/>
  <c r="T337" i="28"/>
  <c r="P343" i="29"/>
  <c r="T343" i="29"/>
  <c r="P207" i="29"/>
  <c r="T207" i="29"/>
  <c r="P275" i="29"/>
  <c r="T275" i="29"/>
  <c r="P241" i="29"/>
  <c r="T241" i="29"/>
  <c r="H236" i="28"/>
  <c r="J236" i="28" s="1"/>
  <c r="R236" i="28" s="1"/>
  <c r="H244" i="25"/>
  <c r="T11" i="29"/>
  <c r="T235" i="28"/>
  <c r="H195" i="25"/>
  <c r="H187" i="28"/>
  <c r="J187" i="28" s="1"/>
  <c r="R187" i="28" s="1"/>
  <c r="T24" i="29"/>
  <c r="T186" i="28"/>
  <c r="H323" i="28"/>
  <c r="J323" i="28" s="1"/>
  <c r="R323" i="28" s="1"/>
  <c r="H331" i="25"/>
  <c r="P24" i="29" l="1"/>
  <c r="P25" i="29"/>
  <c r="P23" i="29"/>
  <c r="T40" i="29"/>
  <c r="P293" i="29"/>
  <c r="T293" i="29"/>
  <c r="P225" i="29"/>
  <c r="T225" i="29"/>
  <c r="H288" i="28"/>
  <c r="J288" i="28" s="1"/>
  <c r="R288" i="28" s="1"/>
  <c r="H296" i="25"/>
  <c r="T287" i="28"/>
  <c r="P259" i="29"/>
  <c r="T259" i="29"/>
  <c r="H220" i="28"/>
  <c r="J220" i="28" s="1"/>
  <c r="R220" i="28" s="1"/>
  <c r="H228" i="25"/>
  <c r="H254" i="28"/>
  <c r="J254" i="28" s="1"/>
  <c r="R254" i="28" s="1"/>
  <c r="H262" i="25"/>
  <c r="T219" i="28"/>
  <c r="T253" i="28"/>
  <c r="E16" i="23"/>
  <c r="L16" i="23" s="1"/>
  <c r="O7" i="31"/>
  <c r="M9" i="31"/>
  <c r="I13" i="31"/>
  <c r="K13" i="31"/>
  <c r="J9" i="31"/>
  <c r="H14" i="31"/>
  <c r="O13" i="31"/>
  <c r="S14" i="31"/>
  <c r="P14" i="31"/>
  <c r="T14" i="31" s="1"/>
  <c r="J14" i="31"/>
  <c r="O14" i="31"/>
  <c r="M13" i="31"/>
  <c r="N13" i="31"/>
  <c r="O15" i="31"/>
  <c r="S20" i="31"/>
  <c r="P15" i="31"/>
  <c r="T15" i="31" s="1"/>
  <c r="F13" i="31"/>
  <c r="K20" i="31"/>
  <c r="F15" i="31"/>
  <c r="N15" i="31"/>
  <c r="H20" i="31"/>
  <c r="L13" i="31"/>
  <c r="J20" i="31"/>
  <c r="P19" i="31"/>
  <c r="T19" i="31" s="1"/>
  <c r="O19" i="31"/>
  <c r="I19" i="31"/>
  <c r="M19" i="31"/>
  <c r="F19" i="31"/>
  <c r="F20" i="31"/>
  <c r="H8" i="31"/>
  <c r="H9" i="31"/>
  <c r="P9" i="31"/>
  <c r="T9" i="31" s="1"/>
  <c r="I9" i="31"/>
  <c r="K9" i="31"/>
  <c r="H15" i="31"/>
  <c r="I15" i="31"/>
  <c r="K15" i="31"/>
  <c r="H16" i="31"/>
  <c r="J13" i="31"/>
  <c r="H13" i="31"/>
  <c r="M14" i="31"/>
  <c r="S19" i="31"/>
  <c r="S7" i="31"/>
  <c r="L15" i="31"/>
  <c r="J15" i="31"/>
  <c r="J16" i="31"/>
  <c r="S13" i="31"/>
  <c r="F14" i="31"/>
  <c r="K19" i="31"/>
  <c r="M15" i="31"/>
  <c r="H7" i="31"/>
  <c r="L14" i="31"/>
  <c r="H19" i="31"/>
  <c r="N19" i="31"/>
  <c r="N14" i="31"/>
  <c r="J19" i="31"/>
  <c r="L7" i="31"/>
  <c r="M7" i="31"/>
  <c r="K10" i="31"/>
  <c r="F7" i="31"/>
  <c r="O18" i="31"/>
  <c r="I7" i="31"/>
  <c r="F16" i="31"/>
  <c r="M18" i="31"/>
  <c r="O6" i="31"/>
  <c r="K17" i="31"/>
  <c r="N7" i="31"/>
  <c r="L17" i="31"/>
  <c r="P7" i="31"/>
  <c r="T7" i="31" s="1"/>
  <c r="F17" i="31"/>
  <c r="M17" i="31"/>
  <c r="O17" i="31"/>
  <c r="H17" i="31"/>
  <c r="K11" i="31"/>
  <c r="P17" i="31"/>
  <c r="T17" i="31" s="1"/>
  <c r="L20" i="31"/>
  <c r="I17" i="31"/>
  <c r="M20" i="31"/>
  <c r="J17" i="31"/>
  <c r="K14" i="31"/>
  <c r="K7" i="31"/>
  <c r="N17" i="31"/>
  <c r="M16" i="31"/>
  <c r="H18" i="31"/>
  <c r="S16" i="31"/>
  <c r="P18" i="31"/>
  <c r="T18" i="31" s="1"/>
  <c r="L16" i="31"/>
  <c r="K16" i="31"/>
  <c r="M8" i="31"/>
  <c r="I18" i="31"/>
  <c r="F8" i="31"/>
  <c r="J18" i="31"/>
  <c r="M6" i="31"/>
  <c r="F6" i="31"/>
  <c r="S18" i="31"/>
  <c r="N16" i="31"/>
  <c r="P8" i="31"/>
  <c r="T8" i="31" s="1"/>
  <c r="N6" i="31"/>
  <c r="F18" i="31"/>
  <c r="K18" i="31"/>
  <c r="O16" i="31"/>
  <c r="N18" i="31"/>
  <c r="I20" i="31"/>
  <c r="N20" i="31"/>
  <c r="P16" i="31"/>
  <c r="T16" i="31" s="1"/>
  <c r="K8" i="31"/>
  <c r="P20" i="31"/>
  <c r="T20" i="31" s="1"/>
  <c r="H11" i="31"/>
  <c r="M11" i="31"/>
  <c r="M12" i="31"/>
  <c r="O11" i="31"/>
  <c r="F11" i="31"/>
  <c r="L10" i="31"/>
  <c r="P11" i="31"/>
  <c r="T11" i="31" s="1"/>
  <c r="I11" i="31"/>
  <c r="N11" i="31"/>
  <c r="J11" i="31"/>
  <c r="L11" i="31"/>
  <c r="P12" i="31"/>
  <c r="T12" i="31" s="1"/>
  <c r="F12" i="31"/>
  <c r="H12" i="31"/>
  <c r="N12" i="31"/>
  <c r="O10" i="31"/>
  <c r="M10" i="31"/>
  <c r="I12" i="31"/>
  <c r="O12" i="31"/>
  <c r="F10" i="31"/>
  <c r="J12" i="31"/>
  <c r="N10" i="31"/>
  <c r="S12" i="31"/>
  <c r="H10" i="31"/>
  <c r="K12" i="31"/>
  <c r="P10" i="31"/>
  <c r="S10" i="31"/>
  <c r="I8" i="31"/>
  <c r="I10" i="31"/>
  <c r="S8" i="31"/>
  <c r="J6" i="31"/>
  <c r="H6" i="31"/>
  <c r="L8" i="31"/>
  <c r="J8" i="31"/>
  <c r="K6" i="31"/>
  <c r="P6" i="31"/>
  <c r="Q6" i="31" s="1"/>
  <c r="S6" i="31"/>
  <c r="I6" i="31"/>
  <c r="N8" i="31"/>
  <c r="F9" i="31"/>
  <c r="S9" i="31"/>
  <c r="N9" i="31"/>
  <c r="L9" i="31"/>
  <c r="H188" i="28"/>
  <c r="J188" i="28" s="1"/>
  <c r="R188" i="28" s="1"/>
  <c r="H196" i="25"/>
  <c r="H189" i="28" s="1"/>
  <c r="J189" i="28" s="1"/>
  <c r="R189" i="28" s="1"/>
  <c r="H26" i="28"/>
  <c r="J26" i="28" s="1"/>
  <c r="R26" i="28" s="1"/>
  <c r="H28" i="25"/>
  <c r="H169" i="28"/>
  <c r="J169" i="28" s="1"/>
  <c r="R169" i="28" s="1"/>
  <c r="H177" i="25"/>
  <c r="H324" i="28"/>
  <c r="J324" i="28" s="1"/>
  <c r="R324" i="28" s="1"/>
  <c r="H332" i="25"/>
  <c r="H325" i="28" s="1"/>
  <c r="J325" i="28" s="1"/>
  <c r="R325" i="28" s="1"/>
  <c r="P174" i="29"/>
  <c r="T174" i="29"/>
  <c r="P310" i="29"/>
  <c r="T310" i="29"/>
  <c r="H13" i="28"/>
  <c r="J13" i="28" s="1"/>
  <c r="R13" i="28" s="1"/>
  <c r="H15" i="25"/>
  <c r="T168" i="28"/>
  <c r="T323" i="28"/>
  <c r="P242" i="29"/>
  <c r="T242" i="29"/>
  <c r="H339" i="28"/>
  <c r="J339" i="28" s="1"/>
  <c r="R339" i="28" s="1"/>
  <c r="H347" i="25"/>
  <c r="H305" i="28"/>
  <c r="J305" i="28" s="1"/>
  <c r="R305" i="28" s="1"/>
  <c r="H313" i="25"/>
  <c r="H237" i="28"/>
  <c r="J237" i="28" s="1"/>
  <c r="R237" i="28" s="1"/>
  <c r="H245" i="25"/>
  <c r="T338" i="28"/>
  <c r="T304" i="28"/>
  <c r="P329" i="29"/>
  <c r="T329" i="29"/>
  <c r="P193" i="29"/>
  <c r="T193" i="29"/>
  <c r="T236" i="28"/>
  <c r="P344" i="29"/>
  <c r="T344" i="29"/>
  <c r="T25" i="29"/>
  <c r="P276" i="29"/>
  <c r="T276" i="29"/>
  <c r="T12" i="29"/>
  <c r="H203" i="28"/>
  <c r="J203" i="28" s="1"/>
  <c r="R203" i="28" s="1"/>
  <c r="H211" i="25"/>
  <c r="H271" i="28"/>
  <c r="J271" i="28" s="1"/>
  <c r="R271" i="28" s="1"/>
  <c r="H279" i="25"/>
  <c r="T187" i="28"/>
  <c r="T202" i="28"/>
  <c r="H40" i="28"/>
  <c r="J40" i="28" s="1"/>
  <c r="R40" i="28" s="1"/>
  <c r="H42" i="25"/>
  <c r="N10" i="26" s="1"/>
  <c r="V41" i="29"/>
  <c r="T270" i="28"/>
  <c r="P208" i="29"/>
  <c r="T208" i="29"/>
  <c r="T41" i="29" l="1"/>
  <c r="P226" i="29"/>
  <c r="T226" i="29"/>
  <c r="P294" i="29"/>
  <c r="T294" i="29"/>
  <c r="H263" i="25"/>
  <c r="H255" i="28"/>
  <c r="J255" i="28" s="1"/>
  <c r="R255" i="28" s="1"/>
  <c r="H289" i="28"/>
  <c r="J289" i="28" s="1"/>
  <c r="R289" i="28" s="1"/>
  <c r="H297" i="25"/>
  <c r="T254" i="28"/>
  <c r="T288" i="28"/>
  <c r="H221" i="28"/>
  <c r="J221" i="28" s="1"/>
  <c r="R221" i="28" s="1"/>
  <c r="H229" i="25"/>
  <c r="T220" i="28"/>
  <c r="T260" i="29"/>
  <c r="P260" i="29"/>
  <c r="C17" i="23"/>
  <c r="E17" i="23" s="1"/>
  <c r="Q7" i="31"/>
  <c r="Q19" i="31"/>
  <c r="T6" i="31"/>
  <c r="Q15" i="31"/>
  <c r="Q17" i="31"/>
  <c r="Q8" i="31"/>
  <c r="Q18" i="31"/>
  <c r="Q11" i="31"/>
  <c r="Q10" i="31"/>
  <c r="Q13" i="31"/>
  <c r="Q9" i="31"/>
  <c r="Q12" i="31"/>
  <c r="T10" i="31"/>
  <c r="Q16" i="31"/>
  <c r="Q20" i="31"/>
  <c r="Q14" i="31"/>
  <c r="T305" i="28"/>
  <c r="P345" i="29"/>
  <c r="T345" i="29"/>
  <c r="H340" i="28"/>
  <c r="J340" i="28" s="1"/>
  <c r="R340" i="28" s="1"/>
  <c r="H348" i="25"/>
  <c r="P330" i="29"/>
  <c r="T330" i="29"/>
  <c r="P194" i="29"/>
  <c r="T194" i="29"/>
  <c r="H204" i="28"/>
  <c r="J204" i="28" s="1"/>
  <c r="R204" i="28" s="1"/>
  <c r="H212" i="25"/>
  <c r="H238" i="28"/>
  <c r="J238" i="28" s="1"/>
  <c r="R238" i="28" s="1"/>
  <c r="H246" i="25"/>
  <c r="T339" i="28"/>
  <c r="H14" i="28"/>
  <c r="J14" i="28" s="1"/>
  <c r="R14" i="28" s="1"/>
  <c r="H16" i="25"/>
  <c r="V42" i="29"/>
  <c r="H41" i="28"/>
  <c r="J41" i="28" s="1"/>
  <c r="R41" i="28" s="1"/>
  <c r="H43" i="25"/>
  <c r="T203" i="28"/>
  <c r="P243" i="29"/>
  <c r="T243" i="29"/>
  <c r="T237" i="28"/>
  <c r="P175" i="29"/>
  <c r="T175" i="29"/>
  <c r="T325" i="28"/>
  <c r="P277" i="29"/>
  <c r="T277" i="29"/>
  <c r="T13" i="29"/>
  <c r="T324" i="28"/>
  <c r="H170" i="28"/>
  <c r="J170" i="28" s="1"/>
  <c r="R170" i="28" s="1"/>
  <c r="H178" i="25"/>
  <c r="Q40" i="29"/>
  <c r="H57" i="25"/>
  <c r="T26" i="29"/>
  <c r="T169" i="28"/>
  <c r="H272" i="28"/>
  <c r="J272" i="28" s="1"/>
  <c r="R272" i="28" s="1"/>
  <c r="H280" i="25"/>
  <c r="H27" i="28"/>
  <c r="J27" i="28" s="1"/>
  <c r="R27" i="28" s="1"/>
  <c r="H29" i="25"/>
  <c r="T189" i="28"/>
  <c r="P209" i="29"/>
  <c r="T209" i="29"/>
  <c r="T271" i="28"/>
  <c r="P311" i="29"/>
  <c r="T311" i="29"/>
  <c r="H306" i="28"/>
  <c r="J306" i="28" s="1"/>
  <c r="R306" i="28" s="1"/>
  <c r="H314" i="25"/>
  <c r="T188" i="28"/>
  <c r="N12" i="26" l="1"/>
  <c r="V57" i="29"/>
  <c r="T232" i="30"/>
  <c r="T112" i="30"/>
  <c r="T163" i="30"/>
  <c r="T283" i="30"/>
  <c r="T299" i="30"/>
  <c r="T21" i="30"/>
  <c r="T38" i="30"/>
  <c r="T282" i="30"/>
  <c r="T129" i="30"/>
  <c r="T197" i="30"/>
  <c r="T180" i="30"/>
  <c r="T334" i="30"/>
  <c r="T316" i="30"/>
  <c r="T300" i="30"/>
  <c r="T215" i="30"/>
  <c r="T333" i="30"/>
  <c r="T248" i="30"/>
  <c r="T75" i="30"/>
  <c r="T265" i="30"/>
  <c r="T317" i="30"/>
  <c r="T231" i="30"/>
  <c r="T92" i="30"/>
  <c r="T214" i="30"/>
  <c r="T146" i="30"/>
  <c r="T266" i="30"/>
  <c r="T55" i="30"/>
  <c r="T350" i="30"/>
  <c r="T249" i="30"/>
  <c r="P227" i="29"/>
  <c r="T227" i="29"/>
  <c r="H298" i="25"/>
  <c r="H291" i="28" s="1"/>
  <c r="J291" i="28" s="1"/>
  <c r="R291" i="28" s="1"/>
  <c r="H290" i="28"/>
  <c r="J290" i="28" s="1"/>
  <c r="R290" i="28" s="1"/>
  <c r="T289" i="28"/>
  <c r="H222" i="28"/>
  <c r="J222" i="28" s="1"/>
  <c r="R222" i="28" s="1"/>
  <c r="H230" i="25"/>
  <c r="H223" i="28" s="1"/>
  <c r="J223" i="28" s="1"/>
  <c r="R223" i="28" s="1"/>
  <c r="T255" i="28"/>
  <c r="T221" i="28"/>
  <c r="H256" i="28"/>
  <c r="J256" i="28" s="1"/>
  <c r="R256" i="28" s="1"/>
  <c r="H264" i="25"/>
  <c r="H257" i="28" s="1"/>
  <c r="J257" i="28" s="1"/>
  <c r="R257" i="28" s="1"/>
  <c r="P295" i="29"/>
  <c r="T295" i="29"/>
  <c r="T261" i="29"/>
  <c r="P261" i="29"/>
  <c r="P176" i="29"/>
  <c r="T176" i="29"/>
  <c r="P278" i="29"/>
  <c r="T278" i="29"/>
  <c r="H58" i="25"/>
  <c r="N15" i="26" s="1"/>
  <c r="H56" i="28"/>
  <c r="J56" i="28" s="1"/>
  <c r="R56" i="28" s="1"/>
  <c r="V43" i="29"/>
  <c r="H42" i="28"/>
  <c r="J42" i="28" s="1"/>
  <c r="R42" i="28" s="1"/>
  <c r="H44" i="25"/>
  <c r="N8" i="26" s="1"/>
  <c r="P195" i="29"/>
  <c r="T195" i="29"/>
  <c r="H171" i="28"/>
  <c r="J171" i="28" s="1"/>
  <c r="R171" i="28" s="1"/>
  <c r="H179" i="25"/>
  <c r="H172" i="28" s="1"/>
  <c r="J172" i="28" s="1"/>
  <c r="R172" i="28" s="1"/>
  <c r="H205" i="28"/>
  <c r="J205" i="28" s="1"/>
  <c r="R205" i="28" s="1"/>
  <c r="H213" i="25"/>
  <c r="H206" i="28" s="1"/>
  <c r="J206" i="28" s="1"/>
  <c r="R206" i="28" s="1"/>
  <c r="H307" i="28"/>
  <c r="J307" i="28" s="1"/>
  <c r="R307" i="28" s="1"/>
  <c r="H315" i="25"/>
  <c r="H308" i="28" s="1"/>
  <c r="J308" i="28" s="1"/>
  <c r="R308" i="28" s="1"/>
  <c r="P244" i="29"/>
  <c r="T244" i="29"/>
  <c r="T204" i="28"/>
  <c r="P312" i="29"/>
  <c r="T312" i="29"/>
  <c r="H15" i="28"/>
  <c r="J15" i="28" s="1"/>
  <c r="R15" i="28" s="1"/>
  <c r="H17" i="25"/>
  <c r="H273" i="28"/>
  <c r="J273" i="28" s="1"/>
  <c r="R273" i="28" s="1"/>
  <c r="H281" i="25"/>
  <c r="H274" i="28" s="1"/>
  <c r="J274" i="28" s="1"/>
  <c r="R274" i="28" s="1"/>
  <c r="T170" i="28"/>
  <c r="T272" i="28"/>
  <c r="Q41" i="29"/>
  <c r="P332" i="29"/>
  <c r="T332" i="29"/>
  <c r="P346" i="29"/>
  <c r="T346" i="29"/>
  <c r="H341" i="28"/>
  <c r="J341" i="28" s="1"/>
  <c r="R341" i="28" s="1"/>
  <c r="H349" i="25"/>
  <c r="H342" i="28" s="1"/>
  <c r="J342" i="28" s="1"/>
  <c r="R342" i="28" s="1"/>
  <c r="P196" i="29"/>
  <c r="T196" i="29"/>
  <c r="T27" i="29"/>
  <c r="H28" i="28"/>
  <c r="J28" i="28" s="1"/>
  <c r="R28" i="28" s="1"/>
  <c r="H30" i="25"/>
  <c r="T340" i="28"/>
  <c r="P331" i="29"/>
  <c r="T331" i="29"/>
  <c r="T14" i="29"/>
  <c r="H239" i="28"/>
  <c r="J239" i="28" s="1"/>
  <c r="R239" i="28" s="1"/>
  <c r="H247" i="25"/>
  <c r="H240" i="28" s="1"/>
  <c r="J240" i="28" s="1"/>
  <c r="R240" i="28" s="1"/>
  <c r="T238" i="28"/>
  <c r="C18" i="23"/>
  <c r="E18" i="23" s="1"/>
  <c r="L17" i="23"/>
  <c r="T306" i="28"/>
  <c r="P210" i="29"/>
  <c r="T210" i="29"/>
  <c r="T223" i="28" l="1"/>
  <c r="T222" i="28"/>
  <c r="T257" i="28"/>
  <c r="T256" i="28"/>
  <c r="P296" i="29"/>
  <c r="T296" i="29"/>
  <c r="T290" i="28"/>
  <c r="T291" i="28"/>
  <c r="P228" i="29"/>
  <c r="T228" i="29"/>
  <c r="P262" i="29"/>
  <c r="T262" i="29"/>
  <c r="C19" i="23"/>
  <c r="E19" i="23" s="1"/>
  <c r="T42" i="29"/>
  <c r="E191" i="30"/>
  <c r="E325" i="30"/>
  <c r="E332" i="30"/>
  <c r="E331" i="30"/>
  <c r="L18" i="23"/>
  <c r="P177" i="29"/>
  <c r="T177" i="29"/>
  <c r="T206" i="28"/>
  <c r="T274" i="28"/>
  <c r="E327" i="30"/>
  <c r="P327" i="30" s="1"/>
  <c r="E328" i="30"/>
  <c r="P328" i="30" s="1"/>
  <c r="T205" i="28"/>
  <c r="V44" i="29"/>
  <c r="H43" i="28"/>
  <c r="J43" i="28" s="1"/>
  <c r="R43" i="28" s="1"/>
  <c r="H45" i="25"/>
  <c r="N9" i="26" s="1"/>
  <c r="P279" i="29"/>
  <c r="T279" i="29"/>
  <c r="T28" i="29"/>
  <c r="T273" i="28"/>
  <c r="E329" i="30"/>
  <c r="P329" i="30" s="1"/>
  <c r="E320" i="30"/>
  <c r="P320" i="30" s="1"/>
  <c r="T172" i="28"/>
  <c r="H29" i="28"/>
  <c r="J29" i="28" s="1"/>
  <c r="R29" i="28" s="1"/>
  <c r="H31" i="25"/>
  <c r="T342" i="28"/>
  <c r="H16" i="28"/>
  <c r="J16" i="28" s="1"/>
  <c r="R16" i="28" s="1"/>
  <c r="H18" i="25"/>
  <c r="E330" i="30"/>
  <c r="P330" i="30" s="1"/>
  <c r="E324" i="30"/>
  <c r="P324" i="30" s="1"/>
  <c r="T15" i="29"/>
  <c r="T171" i="28"/>
  <c r="T341" i="28"/>
  <c r="E318" i="30"/>
  <c r="P318" i="30" s="1"/>
  <c r="E322" i="30"/>
  <c r="P322" i="30" s="1"/>
  <c r="T308" i="28"/>
  <c r="E321" i="30"/>
  <c r="P321" i="30" s="1"/>
  <c r="T240" i="28"/>
  <c r="P347" i="29"/>
  <c r="T347" i="29"/>
  <c r="E326" i="30"/>
  <c r="P326" i="30" s="1"/>
  <c r="T307" i="28"/>
  <c r="Q42" i="29"/>
  <c r="P313" i="29"/>
  <c r="T313" i="29"/>
  <c r="E196" i="30"/>
  <c r="P196" i="30" s="1"/>
  <c r="E319" i="30"/>
  <c r="P319" i="30" s="1"/>
  <c r="P211" i="29"/>
  <c r="T211" i="29"/>
  <c r="H57" i="28"/>
  <c r="J57" i="28" s="1"/>
  <c r="R57" i="28" s="1"/>
  <c r="H59" i="25"/>
  <c r="N13" i="26" s="1"/>
  <c r="V58" i="29"/>
  <c r="T239" i="28"/>
  <c r="P245" i="29"/>
  <c r="T245" i="29"/>
  <c r="E185" i="30"/>
  <c r="P185" i="30" s="1"/>
  <c r="E192" i="30"/>
  <c r="P192" i="30" s="1"/>
  <c r="E189" i="30"/>
  <c r="P189" i="30" s="1"/>
  <c r="E194" i="30"/>
  <c r="P194" i="30" s="1"/>
  <c r="E182" i="30"/>
  <c r="P182" i="30" s="1"/>
  <c r="E193" i="30"/>
  <c r="P193" i="30" s="1"/>
  <c r="E186" i="30"/>
  <c r="P186" i="30" s="1"/>
  <c r="E184" i="30"/>
  <c r="P184" i="30" s="1"/>
  <c r="E183" i="30"/>
  <c r="P183" i="30" s="1"/>
  <c r="E188" i="30"/>
  <c r="P188" i="30" s="1"/>
  <c r="E190" i="30"/>
  <c r="P190" i="30" s="1"/>
  <c r="E323" i="30"/>
  <c r="P323" i="30" s="1"/>
  <c r="E195" i="30"/>
  <c r="P195" i="30" s="1"/>
  <c r="E187" i="30"/>
  <c r="P187" i="30" s="1"/>
  <c r="T58" i="29" l="1"/>
  <c r="L325" i="30"/>
  <c r="P325" i="30"/>
  <c r="T325" i="30" s="1"/>
  <c r="P191" i="30"/>
  <c r="T191" i="30" s="1"/>
  <c r="S331" i="30"/>
  <c r="P331" i="30"/>
  <c r="T331" i="30" s="1"/>
  <c r="S332" i="30"/>
  <c r="P332" i="30"/>
  <c r="T332" i="30" s="1"/>
  <c r="P263" i="29"/>
  <c r="T263" i="29"/>
  <c r="P298" i="29"/>
  <c r="T298" i="29"/>
  <c r="P264" i="29"/>
  <c r="T264" i="29"/>
  <c r="P297" i="29"/>
  <c r="T297" i="29"/>
  <c r="T229" i="29"/>
  <c r="P229" i="29"/>
  <c r="T230" i="29"/>
  <c r="P230" i="29"/>
  <c r="J325" i="30"/>
  <c r="N325" i="30"/>
  <c r="T43" i="29"/>
  <c r="M325" i="30"/>
  <c r="O332" i="30"/>
  <c r="F332" i="30"/>
  <c r="N332" i="30"/>
  <c r="H332" i="30"/>
  <c r="I332" i="30"/>
  <c r="L332" i="30"/>
  <c r="J332" i="30"/>
  <c r="M332" i="30"/>
  <c r="F325" i="30"/>
  <c r="O325" i="30"/>
  <c r="I325" i="30"/>
  <c r="S325" i="30"/>
  <c r="H325" i="30"/>
  <c r="M331" i="30"/>
  <c r="L191" i="30"/>
  <c r="S191" i="30"/>
  <c r="M191" i="30"/>
  <c r="H191" i="30"/>
  <c r="F191" i="30"/>
  <c r="J191" i="30"/>
  <c r="N191" i="30"/>
  <c r="O191" i="30"/>
  <c r="I191" i="30"/>
  <c r="H331" i="30"/>
  <c r="I331" i="30"/>
  <c r="J331" i="30"/>
  <c r="F331" i="30"/>
  <c r="O331" i="30"/>
  <c r="N331" i="30"/>
  <c r="L331" i="30"/>
  <c r="O319" i="30"/>
  <c r="N319" i="30"/>
  <c r="F319" i="30"/>
  <c r="M319" i="30"/>
  <c r="L319" i="30"/>
  <c r="I319" i="30"/>
  <c r="T319" i="30"/>
  <c r="H319" i="30"/>
  <c r="S319" i="30"/>
  <c r="J319" i="30"/>
  <c r="S330" i="30"/>
  <c r="J330" i="30"/>
  <c r="I330" i="30"/>
  <c r="T330" i="30"/>
  <c r="H330" i="30"/>
  <c r="O330" i="30"/>
  <c r="N330" i="30"/>
  <c r="F330" i="30"/>
  <c r="L330" i="30"/>
  <c r="M330" i="30"/>
  <c r="H320" i="30"/>
  <c r="O320" i="30"/>
  <c r="N320" i="30"/>
  <c r="F320" i="30"/>
  <c r="M320" i="30"/>
  <c r="L320" i="30"/>
  <c r="S320" i="30"/>
  <c r="J320" i="30"/>
  <c r="I320" i="30"/>
  <c r="P213" i="29"/>
  <c r="T213" i="29"/>
  <c r="N184" i="30"/>
  <c r="F184" i="30"/>
  <c r="M184" i="30"/>
  <c r="L184" i="30"/>
  <c r="S184" i="30"/>
  <c r="J184" i="30"/>
  <c r="I184" i="30"/>
  <c r="T184" i="30"/>
  <c r="H184" i="30"/>
  <c r="O184" i="30"/>
  <c r="L182" i="30"/>
  <c r="S182" i="30"/>
  <c r="J182" i="30"/>
  <c r="I182" i="30"/>
  <c r="Q182" i="30"/>
  <c r="H182" i="30"/>
  <c r="O182" i="30"/>
  <c r="N182" i="30"/>
  <c r="F182" i="30"/>
  <c r="M182" i="30"/>
  <c r="I329" i="30"/>
  <c r="H329" i="30"/>
  <c r="O329" i="30"/>
  <c r="N329" i="30"/>
  <c r="F329" i="30"/>
  <c r="M329" i="30"/>
  <c r="S329" i="30"/>
  <c r="J329" i="30"/>
  <c r="L329" i="30"/>
  <c r="H193" i="30"/>
  <c r="O193" i="30"/>
  <c r="N193" i="30"/>
  <c r="F193" i="30"/>
  <c r="M193" i="30"/>
  <c r="S193" i="30"/>
  <c r="L193" i="30"/>
  <c r="J193" i="30"/>
  <c r="I193" i="30"/>
  <c r="S323" i="30"/>
  <c r="J323" i="30"/>
  <c r="I323" i="30"/>
  <c r="H323" i="30"/>
  <c r="O323" i="30"/>
  <c r="M323" i="30"/>
  <c r="L323" i="30"/>
  <c r="F323" i="30"/>
  <c r="N323" i="30"/>
  <c r="I194" i="30"/>
  <c r="H194" i="30"/>
  <c r="O194" i="30"/>
  <c r="N194" i="30"/>
  <c r="F194" i="30"/>
  <c r="L194" i="30"/>
  <c r="S194" i="30"/>
  <c r="M194" i="30"/>
  <c r="J194" i="30"/>
  <c r="I321" i="30"/>
  <c r="T321" i="30"/>
  <c r="H321" i="30"/>
  <c r="O321" i="30"/>
  <c r="N321" i="30"/>
  <c r="F321" i="30"/>
  <c r="M321" i="30"/>
  <c r="S321" i="30"/>
  <c r="J321" i="30"/>
  <c r="L321" i="30"/>
  <c r="P315" i="29"/>
  <c r="T315" i="29"/>
  <c r="P348" i="29"/>
  <c r="T348" i="29"/>
  <c r="H17" i="28"/>
  <c r="J17" i="28" s="1"/>
  <c r="R17" i="28" s="1"/>
  <c r="H19" i="25"/>
  <c r="P212" i="29"/>
  <c r="T212" i="29"/>
  <c r="M190" i="30"/>
  <c r="L190" i="30"/>
  <c r="S190" i="30"/>
  <c r="J190" i="30"/>
  <c r="H190" i="30"/>
  <c r="I190" i="30"/>
  <c r="F190" i="30"/>
  <c r="O190" i="30"/>
  <c r="N190" i="30"/>
  <c r="L189" i="30"/>
  <c r="S189" i="30"/>
  <c r="J189" i="30"/>
  <c r="I189" i="30"/>
  <c r="O189" i="30"/>
  <c r="F189" i="30"/>
  <c r="N189" i="30"/>
  <c r="M189" i="30"/>
  <c r="H189" i="30"/>
  <c r="V59" i="29"/>
  <c r="H58" i="28"/>
  <c r="J58" i="28" s="1"/>
  <c r="R58" i="28" s="1"/>
  <c r="H60" i="25"/>
  <c r="N18" i="26" s="1"/>
  <c r="S196" i="30"/>
  <c r="J196" i="30"/>
  <c r="I196" i="30"/>
  <c r="H196" i="30"/>
  <c r="N196" i="30"/>
  <c r="F196" i="30"/>
  <c r="O196" i="30"/>
  <c r="M196" i="30"/>
  <c r="L196" i="30"/>
  <c r="P314" i="29"/>
  <c r="T314" i="29"/>
  <c r="S322" i="30"/>
  <c r="J322" i="30"/>
  <c r="I322" i="30"/>
  <c r="H322" i="30"/>
  <c r="O322" i="30"/>
  <c r="N322" i="30"/>
  <c r="F322" i="30"/>
  <c r="L322" i="30"/>
  <c r="M322" i="30"/>
  <c r="P280" i="29"/>
  <c r="T280" i="29"/>
  <c r="T328" i="30"/>
  <c r="H328" i="30"/>
  <c r="O328" i="30"/>
  <c r="N328" i="30"/>
  <c r="F328" i="30"/>
  <c r="M328" i="30"/>
  <c r="L328" i="30"/>
  <c r="S328" i="30"/>
  <c r="J328" i="30"/>
  <c r="I328" i="30"/>
  <c r="S188" i="30"/>
  <c r="J188" i="30"/>
  <c r="I188" i="30"/>
  <c r="H188" i="30"/>
  <c r="N188" i="30"/>
  <c r="F188" i="30"/>
  <c r="O188" i="30"/>
  <c r="M188" i="30"/>
  <c r="L188" i="30"/>
  <c r="O192" i="30"/>
  <c r="N192" i="30"/>
  <c r="F192" i="30"/>
  <c r="M192" i="30"/>
  <c r="L192" i="30"/>
  <c r="S192" i="30"/>
  <c r="J192" i="30"/>
  <c r="I192" i="30"/>
  <c r="H192" i="30"/>
  <c r="N326" i="30"/>
  <c r="F326" i="30"/>
  <c r="M326" i="30"/>
  <c r="L326" i="30"/>
  <c r="S326" i="30"/>
  <c r="J326" i="30"/>
  <c r="H326" i="30"/>
  <c r="O326" i="30"/>
  <c r="I326" i="30"/>
  <c r="P247" i="29"/>
  <c r="T247" i="29"/>
  <c r="N318" i="30"/>
  <c r="F318" i="30"/>
  <c r="M318" i="30"/>
  <c r="L318" i="30"/>
  <c r="S318" i="30"/>
  <c r="J318" i="30"/>
  <c r="Q318" i="30"/>
  <c r="H318" i="30"/>
  <c r="O318" i="30"/>
  <c r="I318" i="30"/>
  <c r="T29" i="29"/>
  <c r="P178" i="29"/>
  <c r="T178" i="29"/>
  <c r="Q43" i="29"/>
  <c r="O327" i="30"/>
  <c r="N327" i="30"/>
  <c r="F327" i="30"/>
  <c r="M327" i="30"/>
  <c r="L327" i="30"/>
  <c r="I327" i="30"/>
  <c r="H327" i="30"/>
  <c r="S327" i="30"/>
  <c r="J327" i="30"/>
  <c r="S187" i="30"/>
  <c r="J187" i="30"/>
  <c r="I187" i="30"/>
  <c r="T187" i="30"/>
  <c r="H187" i="30"/>
  <c r="O187" i="30"/>
  <c r="M187" i="30"/>
  <c r="N187" i="30"/>
  <c r="L187" i="30"/>
  <c r="F187" i="30"/>
  <c r="I186" i="30"/>
  <c r="T186" i="30"/>
  <c r="H186" i="30"/>
  <c r="O186" i="30"/>
  <c r="N186" i="30"/>
  <c r="F186" i="30"/>
  <c r="L186" i="30"/>
  <c r="J186" i="30"/>
  <c r="S186" i="30"/>
  <c r="M186" i="30"/>
  <c r="S195" i="30"/>
  <c r="J195" i="30"/>
  <c r="I195" i="30"/>
  <c r="H195" i="30"/>
  <c r="O195" i="30"/>
  <c r="M195" i="30"/>
  <c r="F195" i="30"/>
  <c r="N195" i="30"/>
  <c r="L195" i="30"/>
  <c r="M183" i="30"/>
  <c r="L183" i="30"/>
  <c r="S183" i="30"/>
  <c r="J183" i="30"/>
  <c r="I183" i="30"/>
  <c r="H183" i="30"/>
  <c r="O183" i="30"/>
  <c r="N183" i="30"/>
  <c r="F183" i="30"/>
  <c r="H185" i="30"/>
  <c r="O185" i="30"/>
  <c r="N185" i="30"/>
  <c r="F185" i="30"/>
  <c r="M185" i="30"/>
  <c r="I185" i="30"/>
  <c r="S185" i="30"/>
  <c r="L185" i="30"/>
  <c r="J185" i="30"/>
  <c r="P246" i="29"/>
  <c r="T246" i="29"/>
  <c r="T16" i="29"/>
  <c r="P349" i="29"/>
  <c r="T349" i="29"/>
  <c r="P179" i="29"/>
  <c r="T179" i="29"/>
  <c r="H44" i="28"/>
  <c r="J44" i="28" s="1"/>
  <c r="R44" i="28" s="1"/>
  <c r="H46" i="25"/>
  <c r="V46" i="29" s="1"/>
  <c r="V45" i="29"/>
  <c r="P281" i="29"/>
  <c r="T281" i="29"/>
  <c r="T57" i="29"/>
  <c r="L324" i="30"/>
  <c r="S324" i="30"/>
  <c r="J324" i="30"/>
  <c r="I324" i="30"/>
  <c r="H324" i="30"/>
  <c r="N324" i="30"/>
  <c r="F324" i="30"/>
  <c r="M324" i="30"/>
  <c r="O324" i="30"/>
  <c r="H30" i="28"/>
  <c r="J30" i="28" s="1"/>
  <c r="R30" i="28" s="1"/>
  <c r="H32" i="25"/>
  <c r="T44" i="29"/>
  <c r="H77" i="25"/>
  <c r="E294" i="30" l="1"/>
  <c r="P294" i="30" s="1"/>
  <c r="E296" i="30"/>
  <c r="P296" i="30" s="1"/>
  <c r="E287" i="30"/>
  <c r="P287" i="30" s="1"/>
  <c r="E288" i="30"/>
  <c r="P288" i="30" s="1"/>
  <c r="E298" i="30"/>
  <c r="P298" i="30" s="1"/>
  <c r="E286" i="30"/>
  <c r="P286" i="30" s="1"/>
  <c r="E291" i="30"/>
  <c r="P291" i="30" s="1"/>
  <c r="E284" i="30"/>
  <c r="P284" i="30" s="1"/>
  <c r="E290" i="30"/>
  <c r="P290" i="30" s="1"/>
  <c r="E285" i="30"/>
  <c r="P285" i="30" s="1"/>
  <c r="E293" i="30"/>
  <c r="P293" i="30" s="1"/>
  <c r="E289" i="30"/>
  <c r="P289" i="30" s="1"/>
  <c r="E295" i="30"/>
  <c r="P295" i="30" s="1"/>
  <c r="E292" i="30"/>
  <c r="P292" i="30" s="1"/>
  <c r="E223" i="30"/>
  <c r="P223" i="30" s="1"/>
  <c r="E225" i="30"/>
  <c r="P225" i="30" s="1"/>
  <c r="E224" i="30"/>
  <c r="P224" i="30" s="1"/>
  <c r="E221" i="30"/>
  <c r="P221" i="30" s="1"/>
  <c r="E219" i="30"/>
  <c r="P219" i="30" s="1"/>
  <c r="E230" i="30"/>
  <c r="P230" i="30" s="1"/>
  <c r="E228" i="30"/>
  <c r="P228" i="30" s="1"/>
  <c r="E222" i="30"/>
  <c r="P222" i="30" s="1"/>
  <c r="E217" i="30"/>
  <c r="P217" i="30" s="1"/>
  <c r="E216" i="30"/>
  <c r="P216" i="30" s="1"/>
  <c r="E220" i="30"/>
  <c r="P220" i="30" s="1"/>
  <c r="E229" i="30"/>
  <c r="P229" i="30" s="1"/>
  <c r="E226" i="30"/>
  <c r="P226" i="30" s="1"/>
  <c r="E227" i="30"/>
  <c r="P227" i="30" s="1"/>
  <c r="E218" i="30"/>
  <c r="P218" i="30" s="1"/>
  <c r="E253" i="30"/>
  <c r="P253" i="30" s="1"/>
  <c r="E259" i="30"/>
  <c r="P259" i="30" s="1"/>
  <c r="E262" i="30"/>
  <c r="P262" i="30" s="1"/>
  <c r="E257" i="30"/>
  <c r="P257" i="30" s="1"/>
  <c r="E250" i="30"/>
  <c r="P250" i="30" s="1"/>
  <c r="E263" i="30"/>
  <c r="P263" i="30" s="1"/>
  <c r="E251" i="30"/>
  <c r="P251" i="30" s="1"/>
  <c r="E261" i="30"/>
  <c r="P261" i="30" s="1"/>
  <c r="E260" i="30"/>
  <c r="P260" i="30" s="1"/>
  <c r="E252" i="30"/>
  <c r="P252" i="30" s="1"/>
  <c r="E254" i="30"/>
  <c r="P254" i="30" s="1"/>
  <c r="E255" i="30"/>
  <c r="P255" i="30" s="1"/>
  <c r="E258" i="30"/>
  <c r="P258" i="30" s="1"/>
  <c r="E256" i="30"/>
  <c r="P256" i="30" s="1"/>
  <c r="E264" i="30"/>
  <c r="P264" i="30" s="1"/>
  <c r="E297" i="30"/>
  <c r="P297" i="30" s="1"/>
  <c r="Q191" i="30"/>
  <c r="Q183" i="30"/>
  <c r="Q188" i="30"/>
  <c r="Q185" i="30"/>
  <c r="Q192" i="30"/>
  <c r="Q324" i="30"/>
  <c r="Q195" i="30"/>
  <c r="Q187" i="30"/>
  <c r="Q196" i="30"/>
  <c r="Q190" i="30"/>
  <c r="Q186" i="30"/>
  <c r="Q189" i="30"/>
  <c r="Q325" i="30"/>
  <c r="Q193" i="30"/>
  <c r="Q194" i="30"/>
  <c r="T193" i="30"/>
  <c r="Q327" i="30"/>
  <c r="Q326" i="30"/>
  <c r="T326" i="30"/>
  <c r="Q322" i="30"/>
  <c r="T324" i="30"/>
  <c r="T195" i="30"/>
  <c r="Q320" i="30"/>
  <c r="T327" i="30"/>
  <c r="T318" i="30"/>
  <c r="T196" i="30"/>
  <c r="E310" i="30"/>
  <c r="P310" i="30" s="1"/>
  <c r="E307" i="30"/>
  <c r="P307" i="30" s="1"/>
  <c r="E309" i="30"/>
  <c r="P309" i="30" s="1"/>
  <c r="E303" i="30"/>
  <c r="P303" i="30" s="1"/>
  <c r="E308" i="30"/>
  <c r="P308" i="30" s="1"/>
  <c r="E304" i="30"/>
  <c r="P304" i="30" s="1"/>
  <c r="E315" i="30"/>
  <c r="P315" i="30" s="1"/>
  <c r="E306" i="30"/>
  <c r="P306" i="30" s="1"/>
  <c r="E313" i="30"/>
  <c r="P313" i="30" s="1"/>
  <c r="E312" i="30"/>
  <c r="P312" i="30" s="1"/>
  <c r="E301" i="30"/>
  <c r="P301" i="30" s="1"/>
  <c r="E305" i="30"/>
  <c r="P305" i="30" s="1"/>
  <c r="E302" i="30"/>
  <c r="P302" i="30" s="1"/>
  <c r="E314" i="30"/>
  <c r="P314" i="30" s="1"/>
  <c r="E311" i="30"/>
  <c r="P311" i="30" s="1"/>
  <c r="Q331" i="30"/>
  <c r="E348" i="30"/>
  <c r="P348" i="30" s="1"/>
  <c r="E336" i="30"/>
  <c r="P336" i="30" s="1"/>
  <c r="E338" i="30"/>
  <c r="P338" i="30" s="1"/>
  <c r="E339" i="30"/>
  <c r="P339" i="30" s="1"/>
  <c r="E345" i="30"/>
  <c r="P345" i="30" s="1"/>
  <c r="E346" i="30"/>
  <c r="P346" i="30" s="1"/>
  <c r="E342" i="30"/>
  <c r="P342" i="30" s="1"/>
  <c r="E343" i="30"/>
  <c r="P343" i="30" s="1"/>
  <c r="E341" i="30"/>
  <c r="P341" i="30" s="1"/>
  <c r="E340" i="30"/>
  <c r="P340" i="30" s="1"/>
  <c r="E349" i="30"/>
  <c r="P349" i="30" s="1"/>
  <c r="E344" i="30"/>
  <c r="P344" i="30" s="1"/>
  <c r="E335" i="30"/>
  <c r="P335" i="30" s="1"/>
  <c r="E337" i="30"/>
  <c r="P337" i="30" s="1"/>
  <c r="E347" i="30"/>
  <c r="P347" i="30" s="1"/>
  <c r="T322" i="30"/>
  <c r="H59" i="28"/>
  <c r="J59" i="28" s="1"/>
  <c r="R59" i="28" s="1"/>
  <c r="H61" i="25"/>
  <c r="N14" i="26" s="1"/>
  <c r="V60" i="29"/>
  <c r="T190" i="30"/>
  <c r="Q323" i="30"/>
  <c r="H45" i="28"/>
  <c r="J45" i="28" s="1"/>
  <c r="R45" i="28" s="1"/>
  <c r="H47" i="25"/>
  <c r="V47" i="29" s="1"/>
  <c r="Q184" i="30"/>
  <c r="T192" i="30"/>
  <c r="T194" i="30"/>
  <c r="Q329" i="30"/>
  <c r="T45" i="29"/>
  <c r="Q328" i="30"/>
  <c r="H18" i="28"/>
  <c r="J18" i="28" s="1"/>
  <c r="R18" i="28" s="1"/>
  <c r="H20" i="25"/>
  <c r="H19" i="28" s="1"/>
  <c r="J19" i="28" s="1"/>
  <c r="R19" i="28" s="1"/>
  <c r="E203" i="30"/>
  <c r="P203" i="30" s="1"/>
  <c r="E209" i="30"/>
  <c r="P209" i="30" s="1"/>
  <c r="E211" i="30"/>
  <c r="P211" i="30" s="1"/>
  <c r="E210" i="30"/>
  <c r="P210" i="30" s="1"/>
  <c r="E201" i="30"/>
  <c r="P201" i="30" s="1"/>
  <c r="E202" i="30"/>
  <c r="P202" i="30" s="1"/>
  <c r="E213" i="30"/>
  <c r="P213" i="30" s="1"/>
  <c r="E212" i="30"/>
  <c r="P212" i="30" s="1"/>
  <c r="E206" i="30"/>
  <c r="P206" i="30" s="1"/>
  <c r="E205" i="30"/>
  <c r="P205" i="30" s="1"/>
  <c r="E204" i="30"/>
  <c r="P204" i="30" s="1"/>
  <c r="E199" i="30"/>
  <c r="P199" i="30" s="1"/>
  <c r="E200" i="30"/>
  <c r="P200" i="30" s="1"/>
  <c r="E207" i="30"/>
  <c r="P207" i="30" s="1"/>
  <c r="E208" i="30"/>
  <c r="P208" i="30" s="1"/>
  <c r="E274" i="30"/>
  <c r="P274" i="30" s="1"/>
  <c r="E280" i="30"/>
  <c r="P280" i="30" s="1"/>
  <c r="E281" i="30"/>
  <c r="P281" i="30" s="1"/>
  <c r="E270" i="30"/>
  <c r="P270" i="30" s="1"/>
  <c r="E268" i="30"/>
  <c r="P268" i="30" s="1"/>
  <c r="E278" i="30"/>
  <c r="P278" i="30" s="1"/>
  <c r="E279" i="30"/>
  <c r="P279" i="30" s="1"/>
  <c r="E277" i="30"/>
  <c r="P277" i="30" s="1"/>
  <c r="E267" i="30"/>
  <c r="P267" i="30" s="1"/>
  <c r="E271" i="30"/>
  <c r="P271" i="30" s="1"/>
  <c r="E275" i="30"/>
  <c r="P275" i="30" s="1"/>
  <c r="E276" i="30"/>
  <c r="P276" i="30" s="1"/>
  <c r="E269" i="30"/>
  <c r="P269" i="30" s="1"/>
  <c r="E273" i="30"/>
  <c r="P273" i="30" s="1"/>
  <c r="E272" i="30"/>
  <c r="P272" i="30" s="1"/>
  <c r="Q58" i="29"/>
  <c r="T17" i="29"/>
  <c r="Q321" i="30"/>
  <c r="T329" i="30"/>
  <c r="T320" i="30"/>
  <c r="T30" i="29"/>
  <c r="Q319" i="30"/>
  <c r="C20" i="23"/>
  <c r="E20" i="23" s="1"/>
  <c r="L19" i="23"/>
  <c r="Q44" i="29"/>
  <c r="V77" i="29"/>
  <c r="H73" i="28"/>
  <c r="J73" i="28" s="1"/>
  <c r="R73" i="28" s="1"/>
  <c r="H78" i="25"/>
  <c r="H31" i="28"/>
  <c r="J31" i="28" s="1"/>
  <c r="R31" i="28" s="1"/>
  <c r="H33" i="25"/>
  <c r="E172" i="30"/>
  <c r="P172" i="30" s="1"/>
  <c r="E170" i="30"/>
  <c r="P170" i="30" s="1"/>
  <c r="E165" i="30"/>
  <c r="P165" i="30" s="1"/>
  <c r="E169" i="30"/>
  <c r="P169" i="30" s="1"/>
  <c r="E179" i="30"/>
  <c r="P179" i="30" s="1"/>
  <c r="E175" i="30"/>
  <c r="P175" i="30" s="1"/>
  <c r="E167" i="30"/>
  <c r="P167" i="30" s="1"/>
  <c r="E166" i="30"/>
  <c r="P166" i="30" s="1"/>
  <c r="E168" i="30"/>
  <c r="P168" i="30" s="1"/>
  <c r="E171" i="30"/>
  <c r="P171" i="30" s="1"/>
  <c r="E177" i="30"/>
  <c r="P177" i="30" s="1"/>
  <c r="E178" i="30"/>
  <c r="P178" i="30" s="1"/>
  <c r="E173" i="30"/>
  <c r="P173" i="30" s="1"/>
  <c r="E176" i="30"/>
  <c r="P176" i="30" s="1"/>
  <c r="E174" i="30"/>
  <c r="P174" i="30" s="1"/>
  <c r="T185" i="30"/>
  <c r="T183" i="30"/>
  <c r="E246" i="30"/>
  <c r="P246" i="30" s="1"/>
  <c r="E233" i="30"/>
  <c r="P233" i="30" s="1"/>
  <c r="E241" i="30"/>
  <c r="P241" i="30" s="1"/>
  <c r="E245" i="30"/>
  <c r="P245" i="30" s="1"/>
  <c r="E239" i="30"/>
  <c r="P239" i="30" s="1"/>
  <c r="E235" i="30"/>
  <c r="P235" i="30" s="1"/>
  <c r="E242" i="30"/>
  <c r="P242" i="30" s="1"/>
  <c r="E238" i="30"/>
  <c r="P238" i="30" s="1"/>
  <c r="E244" i="30"/>
  <c r="P244" i="30" s="1"/>
  <c r="E234" i="30"/>
  <c r="P234" i="30" s="1"/>
  <c r="E247" i="30"/>
  <c r="P247" i="30" s="1"/>
  <c r="E236" i="30"/>
  <c r="P236" i="30" s="1"/>
  <c r="E243" i="30"/>
  <c r="P243" i="30" s="1"/>
  <c r="E240" i="30"/>
  <c r="P240" i="30" s="1"/>
  <c r="E237" i="30"/>
  <c r="P237" i="30" s="1"/>
  <c r="T188" i="30"/>
  <c r="Q332" i="30"/>
  <c r="T189" i="30"/>
  <c r="T323" i="30"/>
  <c r="T182" i="30"/>
  <c r="Q330" i="30"/>
  <c r="N19" i="26" l="1"/>
  <c r="N254" i="30"/>
  <c r="J254" i="30"/>
  <c r="M254" i="30"/>
  <c r="L254" i="30"/>
  <c r="H254" i="30"/>
  <c r="I254" i="30"/>
  <c r="S254" i="30"/>
  <c r="F254" i="30"/>
  <c r="O254" i="30"/>
  <c r="J262" i="30"/>
  <c r="H262" i="30"/>
  <c r="O262" i="30"/>
  <c r="I262" i="30"/>
  <c r="S262" i="30"/>
  <c r="N262" i="30"/>
  <c r="L262" i="30"/>
  <c r="M262" i="30"/>
  <c r="F262" i="30"/>
  <c r="J216" i="30"/>
  <c r="L216" i="30"/>
  <c r="N216" i="30"/>
  <c r="H216" i="30"/>
  <c r="F216" i="30"/>
  <c r="S216" i="30"/>
  <c r="M216" i="30"/>
  <c r="I216" i="30"/>
  <c r="O216" i="30"/>
  <c r="O225" i="30"/>
  <c r="I225" i="30"/>
  <c r="N225" i="30"/>
  <c r="M225" i="30"/>
  <c r="F225" i="30"/>
  <c r="L225" i="30"/>
  <c r="H225" i="30"/>
  <c r="J225" i="30"/>
  <c r="S225" i="30"/>
  <c r="J284" i="30"/>
  <c r="N284" i="30"/>
  <c r="I284" i="30"/>
  <c r="S284" i="30"/>
  <c r="L284" i="30"/>
  <c r="F284" i="30"/>
  <c r="O284" i="30"/>
  <c r="H284" i="30"/>
  <c r="M284" i="30"/>
  <c r="N252" i="30"/>
  <c r="I252" i="30"/>
  <c r="F252" i="30"/>
  <c r="M252" i="30"/>
  <c r="L252" i="30"/>
  <c r="S252" i="30"/>
  <c r="H252" i="30"/>
  <c r="J252" i="30"/>
  <c r="O252" i="30"/>
  <c r="F259" i="30"/>
  <c r="O259" i="30"/>
  <c r="N259" i="30"/>
  <c r="M259" i="30"/>
  <c r="J259" i="30"/>
  <c r="I259" i="30"/>
  <c r="L259" i="30"/>
  <c r="H259" i="30"/>
  <c r="S259" i="30"/>
  <c r="I217" i="30"/>
  <c r="H217" i="30"/>
  <c r="S217" i="30"/>
  <c r="O217" i="30"/>
  <c r="L217" i="30"/>
  <c r="N217" i="30"/>
  <c r="F217" i="30"/>
  <c r="J217" i="30"/>
  <c r="M217" i="30"/>
  <c r="N223" i="30"/>
  <c r="O223" i="30"/>
  <c r="F223" i="30"/>
  <c r="J223" i="30"/>
  <c r="M223" i="30"/>
  <c r="H223" i="30"/>
  <c r="L223" i="30"/>
  <c r="I223" i="30"/>
  <c r="S223" i="30"/>
  <c r="O291" i="30"/>
  <c r="I291" i="30"/>
  <c r="N291" i="30"/>
  <c r="J291" i="30"/>
  <c r="H291" i="30"/>
  <c r="M291" i="30"/>
  <c r="F291" i="30"/>
  <c r="L291" i="30"/>
  <c r="S291" i="30"/>
  <c r="O297" i="30"/>
  <c r="I297" i="30"/>
  <c r="L297" i="30"/>
  <c r="M297" i="30"/>
  <c r="N297" i="30"/>
  <c r="J297" i="30"/>
  <c r="F297" i="30"/>
  <c r="S297" i="30"/>
  <c r="H297" i="30"/>
  <c r="L261" i="30"/>
  <c r="J261" i="30"/>
  <c r="M261" i="30"/>
  <c r="I261" i="30"/>
  <c r="H261" i="30"/>
  <c r="S261" i="30"/>
  <c r="O261" i="30"/>
  <c r="N261" i="30"/>
  <c r="F261" i="30"/>
  <c r="O218" i="30"/>
  <c r="H218" i="30"/>
  <c r="N218" i="30"/>
  <c r="M218" i="30"/>
  <c r="I218" i="30"/>
  <c r="F218" i="30"/>
  <c r="S218" i="30"/>
  <c r="J218" i="30"/>
  <c r="L218" i="30"/>
  <c r="J228" i="30"/>
  <c r="S228" i="30"/>
  <c r="H228" i="30"/>
  <c r="F228" i="30"/>
  <c r="O228" i="30"/>
  <c r="L228" i="30"/>
  <c r="N228" i="30"/>
  <c r="I228" i="30"/>
  <c r="M228" i="30"/>
  <c r="S295" i="30"/>
  <c r="M295" i="30"/>
  <c r="L295" i="30"/>
  <c r="J295" i="30"/>
  <c r="F295" i="30"/>
  <c r="H295" i="30"/>
  <c r="I295" i="30"/>
  <c r="O295" i="30"/>
  <c r="N295" i="30"/>
  <c r="F298" i="30"/>
  <c r="L298" i="30"/>
  <c r="H298" i="30"/>
  <c r="O298" i="30"/>
  <c r="S298" i="30"/>
  <c r="M298" i="30"/>
  <c r="J298" i="30"/>
  <c r="I298" i="30"/>
  <c r="N298" i="30"/>
  <c r="O253" i="30"/>
  <c r="J253" i="30"/>
  <c r="N253" i="30"/>
  <c r="L253" i="30"/>
  <c r="F253" i="30"/>
  <c r="I253" i="30"/>
  <c r="S253" i="30"/>
  <c r="H253" i="30"/>
  <c r="M253" i="30"/>
  <c r="N292" i="30"/>
  <c r="F292" i="30"/>
  <c r="M292" i="30"/>
  <c r="S292" i="30"/>
  <c r="H292" i="30"/>
  <c r="O292" i="30"/>
  <c r="L292" i="30"/>
  <c r="J292" i="30"/>
  <c r="I292" i="30"/>
  <c r="M264" i="30"/>
  <c r="N264" i="30"/>
  <c r="L264" i="30"/>
  <c r="F264" i="30"/>
  <c r="S264" i="30"/>
  <c r="H264" i="30"/>
  <c r="J264" i="30"/>
  <c r="I264" i="30"/>
  <c r="O264" i="30"/>
  <c r="J251" i="30"/>
  <c r="H251" i="30"/>
  <c r="I251" i="30"/>
  <c r="O251" i="30"/>
  <c r="M251" i="30"/>
  <c r="S251" i="30"/>
  <c r="L251" i="30"/>
  <c r="F251" i="30"/>
  <c r="N251" i="30"/>
  <c r="L227" i="30"/>
  <c r="S227" i="30"/>
  <c r="H227" i="30"/>
  <c r="J227" i="30"/>
  <c r="F227" i="30"/>
  <c r="I227" i="30"/>
  <c r="N227" i="30"/>
  <c r="O227" i="30"/>
  <c r="M227" i="30"/>
  <c r="M230" i="30"/>
  <c r="N230" i="30"/>
  <c r="J230" i="30"/>
  <c r="F230" i="30"/>
  <c r="O230" i="30"/>
  <c r="S230" i="30"/>
  <c r="I230" i="30"/>
  <c r="H230" i="30"/>
  <c r="L230" i="30"/>
  <c r="S289" i="30"/>
  <c r="M289" i="30"/>
  <c r="I289" i="30"/>
  <c r="F289" i="30"/>
  <c r="J289" i="30"/>
  <c r="N289" i="30"/>
  <c r="H289" i="30"/>
  <c r="L289" i="30"/>
  <c r="O289" i="30"/>
  <c r="M288" i="30"/>
  <c r="S288" i="30"/>
  <c r="J288" i="30"/>
  <c r="L288" i="30"/>
  <c r="I288" i="30"/>
  <c r="O288" i="30"/>
  <c r="N288" i="30"/>
  <c r="H288" i="30"/>
  <c r="F288" i="30"/>
  <c r="N260" i="30"/>
  <c r="H260" i="30"/>
  <c r="M260" i="30"/>
  <c r="F260" i="30"/>
  <c r="O260" i="30"/>
  <c r="S260" i="30"/>
  <c r="J260" i="30"/>
  <c r="I260" i="30"/>
  <c r="L260" i="30"/>
  <c r="L222" i="30"/>
  <c r="F222" i="30"/>
  <c r="O222" i="30"/>
  <c r="S222" i="30"/>
  <c r="J222" i="30"/>
  <c r="T222" i="30"/>
  <c r="N222" i="30"/>
  <c r="H222" i="30"/>
  <c r="M222" i="30"/>
  <c r="I222" i="30"/>
  <c r="N286" i="30"/>
  <c r="J286" i="30"/>
  <c r="F286" i="30"/>
  <c r="M286" i="30"/>
  <c r="O286" i="30"/>
  <c r="S286" i="30"/>
  <c r="H286" i="30"/>
  <c r="L286" i="30"/>
  <c r="I286" i="30"/>
  <c r="I256" i="30"/>
  <c r="M256" i="30"/>
  <c r="L256" i="30"/>
  <c r="N256" i="30"/>
  <c r="H256" i="30"/>
  <c r="S256" i="30"/>
  <c r="J256" i="30"/>
  <c r="O256" i="30"/>
  <c r="F256" i="30"/>
  <c r="F263" i="30"/>
  <c r="S263" i="30"/>
  <c r="O263" i="30"/>
  <c r="N263" i="30"/>
  <c r="M263" i="30"/>
  <c r="L263" i="30"/>
  <c r="J263" i="30"/>
  <c r="H263" i="30"/>
  <c r="I263" i="30"/>
  <c r="O226" i="30"/>
  <c r="S226" i="30"/>
  <c r="L226" i="30"/>
  <c r="H226" i="30"/>
  <c r="F226" i="30"/>
  <c r="J226" i="30"/>
  <c r="M226" i="30"/>
  <c r="I226" i="30"/>
  <c r="N226" i="30"/>
  <c r="M219" i="30"/>
  <c r="I219" i="30"/>
  <c r="L219" i="30"/>
  <c r="H219" i="30"/>
  <c r="S219" i="30"/>
  <c r="J219" i="30"/>
  <c r="O219" i="30"/>
  <c r="F219" i="30"/>
  <c r="N219" i="30"/>
  <c r="I293" i="30"/>
  <c r="F293" i="30"/>
  <c r="S293" i="30"/>
  <c r="H293" i="30"/>
  <c r="J293" i="30"/>
  <c r="O293" i="30"/>
  <c r="N293" i="30"/>
  <c r="M293" i="30"/>
  <c r="L293" i="30"/>
  <c r="O287" i="30"/>
  <c r="J287" i="30"/>
  <c r="L287" i="30"/>
  <c r="S287" i="30"/>
  <c r="H287" i="30"/>
  <c r="F287" i="30"/>
  <c r="I287" i="30"/>
  <c r="N287" i="30"/>
  <c r="M287" i="30"/>
  <c r="N258" i="30"/>
  <c r="M258" i="30"/>
  <c r="L258" i="30"/>
  <c r="J258" i="30"/>
  <c r="H258" i="30"/>
  <c r="I258" i="30"/>
  <c r="F258" i="30"/>
  <c r="O258" i="30"/>
  <c r="S258" i="30"/>
  <c r="N250" i="30"/>
  <c r="M250" i="30"/>
  <c r="Q250" i="30"/>
  <c r="J250" i="30"/>
  <c r="I250" i="30"/>
  <c r="H250" i="30"/>
  <c r="S250" i="30"/>
  <c r="O250" i="30"/>
  <c r="L250" i="30"/>
  <c r="F250" i="30"/>
  <c r="J229" i="30"/>
  <c r="L229" i="30"/>
  <c r="S229" i="30"/>
  <c r="O229" i="30"/>
  <c r="I229" i="30"/>
  <c r="H229" i="30"/>
  <c r="M229" i="30"/>
  <c r="F229" i="30"/>
  <c r="N229" i="30"/>
  <c r="M221" i="30"/>
  <c r="S221" i="30"/>
  <c r="H221" i="30"/>
  <c r="J221" i="30"/>
  <c r="I221" i="30"/>
  <c r="O221" i="30"/>
  <c r="L221" i="30"/>
  <c r="N221" i="30"/>
  <c r="F221" i="30"/>
  <c r="F285" i="30"/>
  <c r="M285" i="30"/>
  <c r="H285" i="30"/>
  <c r="J285" i="30"/>
  <c r="S285" i="30"/>
  <c r="I285" i="30"/>
  <c r="O285" i="30"/>
  <c r="N285" i="30"/>
  <c r="L285" i="30"/>
  <c r="H296" i="30"/>
  <c r="I296" i="30"/>
  <c r="O296" i="30"/>
  <c r="N296" i="30"/>
  <c r="S296" i="30"/>
  <c r="J296" i="30"/>
  <c r="L296" i="30"/>
  <c r="M296" i="30"/>
  <c r="F296" i="30"/>
  <c r="O255" i="30"/>
  <c r="N255" i="30"/>
  <c r="L255" i="30"/>
  <c r="M255" i="30"/>
  <c r="J255" i="30"/>
  <c r="F255" i="30"/>
  <c r="H255" i="30"/>
  <c r="I255" i="30"/>
  <c r="S255" i="30"/>
  <c r="L257" i="30"/>
  <c r="F257" i="30"/>
  <c r="S257" i="30"/>
  <c r="M257" i="30"/>
  <c r="J257" i="30"/>
  <c r="I257" i="30"/>
  <c r="H257" i="30"/>
  <c r="O257" i="30"/>
  <c r="N257" i="30"/>
  <c r="H220" i="30"/>
  <c r="N220" i="30"/>
  <c r="L220" i="30"/>
  <c r="F220" i="30"/>
  <c r="O220" i="30"/>
  <c r="S220" i="30"/>
  <c r="M220" i="30"/>
  <c r="J220" i="30"/>
  <c r="I220" i="30"/>
  <c r="J224" i="30"/>
  <c r="O224" i="30"/>
  <c r="N224" i="30"/>
  <c r="I224" i="30"/>
  <c r="F224" i="30"/>
  <c r="H224" i="30"/>
  <c r="L224" i="30"/>
  <c r="S224" i="30"/>
  <c r="M224" i="30"/>
  <c r="L290" i="30"/>
  <c r="I290" i="30"/>
  <c r="N290" i="30"/>
  <c r="J290" i="30"/>
  <c r="H290" i="30"/>
  <c r="F290" i="30"/>
  <c r="O290" i="30"/>
  <c r="M290" i="30"/>
  <c r="S290" i="30"/>
  <c r="O294" i="30"/>
  <c r="S294" i="30"/>
  <c r="N294" i="30"/>
  <c r="M294" i="30"/>
  <c r="F294" i="30"/>
  <c r="J294" i="30"/>
  <c r="L294" i="30"/>
  <c r="I294" i="30"/>
  <c r="H294" i="30"/>
  <c r="T15" i="28"/>
  <c r="T17" i="28"/>
  <c r="T14" i="28"/>
  <c r="T9" i="28"/>
  <c r="T11" i="28"/>
  <c r="T10" i="28"/>
  <c r="T16" i="28"/>
  <c r="T12" i="28"/>
  <c r="T13" i="28"/>
  <c r="C21" i="23"/>
  <c r="E21" i="23" s="1"/>
  <c r="T6" i="28"/>
  <c r="T8" i="28"/>
  <c r="T7" i="28"/>
  <c r="T5" i="28"/>
  <c r="O241" i="30"/>
  <c r="N241" i="30"/>
  <c r="F241" i="30"/>
  <c r="J241" i="30"/>
  <c r="I241" i="30"/>
  <c r="S241" i="30"/>
  <c r="H241" i="30"/>
  <c r="T241" i="30"/>
  <c r="L241" i="30"/>
  <c r="M241" i="30"/>
  <c r="S176" i="30"/>
  <c r="J176" i="30"/>
  <c r="I176" i="30"/>
  <c r="H176" i="30"/>
  <c r="O176" i="30"/>
  <c r="N176" i="30"/>
  <c r="F176" i="30"/>
  <c r="M176" i="30"/>
  <c r="L176" i="30"/>
  <c r="O273" i="30"/>
  <c r="N273" i="30"/>
  <c r="F273" i="30"/>
  <c r="M273" i="30"/>
  <c r="L273" i="30"/>
  <c r="J273" i="30"/>
  <c r="I273" i="30"/>
  <c r="H273" i="30"/>
  <c r="S273" i="30"/>
  <c r="O234" i="30"/>
  <c r="N234" i="30"/>
  <c r="F234" i="30"/>
  <c r="M234" i="30"/>
  <c r="L234" i="30"/>
  <c r="S234" i="30"/>
  <c r="J234" i="30"/>
  <c r="H234" i="30"/>
  <c r="I234" i="30"/>
  <c r="N233" i="30"/>
  <c r="F233" i="30"/>
  <c r="M233" i="30"/>
  <c r="L233" i="30"/>
  <c r="S233" i="30"/>
  <c r="J233" i="30"/>
  <c r="I233" i="30"/>
  <c r="O233" i="30"/>
  <c r="Q233" i="30"/>
  <c r="H233" i="30"/>
  <c r="O173" i="30"/>
  <c r="N173" i="30"/>
  <c r="F173" i="30"/>
  <c r="M173" i="30"/>
  <c r="L173" i="30"/>
  <c r="S173" i="30"/>
  <c r="J173" i="30"/>
  <c r="I173" i="30"/>
  <c r="T173" i="30"/>
  <c r="H173" i="30"/>
  <c r="M179" i="30"/>
  <c r="L179" i="30"/>
  <c r="S179" i="30"/>
  <c r="J179" i="30"/>
  <c r="I179" i="30"/>
  <c r="T179" i="30"/>
  <c r="H179" i="30"/>
  <c r="O179" i="30"/>
  <c r="N179" i="30"/>
  <c r="F179" i="30"/>
  <c r="V78" i="29"/>
  <c r="H74" i="28"/>
  <c r="J74" i="28" s="1"/>
  <c r="R74" i="28" s="1"/>
  <c r="H79" i="25"/>
  <c r="O269" i="30"/>
  <c r="S269" i="30"/>
  <c r="J269" i="30"/>
  <c r="L269" i="30"/>
  <c r="I269" i="30"/>
  <c r="H269" i="30"/>
  <c r="F269" i="30"/>
  <c r="M269" i="30"/>
  <c r="N269" i="30"/>
  <c r="N268" i="30"/>
  <c r="F268" i="30"/>
  <c r="S268" i="30"/>
  <c r="J268" i="30"/>
  <c r="I268" i="30"/>
  <c r="O268" i="30"/>
  <c r="M268" i="30"/>
  <c r="L268" i="30"/>
  <c r="H268" i="30"/>
  <c r="T268" i="30"/>
  <c r="S200" i="30"/>
  <c r="J200" i="30"/>
  <c r="I200" i="30"/>
  <c r="H200" i="30"/>
  <c r="N200" i="30"/>
  <c r="F200" i="30"/>
  <c r="O200" i="30"/>
  <c r="M200" i="30"/>
  <c r="L200" i="30"/>
  <c r="L201" i="30"/>
  <c r="S201" i="30"/>
  <c r="J201" i="30"/>
  <c r="I201" i="30"/>
  <c r="O201" i="30"/>
  <c r="T201" i="30"/>
  <c r="N201" i="30"/>
  <c r="M201" i="30"/>
  <c r="H201" i="30"/>
  <c r="F201" i="30"/>
  <c r="H341" i="30"/>
  <c r="O341" i="30"/>
  <c r="N341" i="30"/>
  <c r="F341" i="30"/>
  <c r="M341" i="30"/>
  <c r="L341" i="30"/>
  <c r="S341" i="30"/>
  <c r="I341" i="30"/>
  <c r="J341" i="30"/>
  <c r="O348" i="30"/>
  <c r="N348" i="30"/>
  <c r="F348" i="30"/>
  <c r="M348" i="30"/>
  <c r="L348" i="30"/>
  <c r="S348" i="30"/>
  <c r="J348" i="30"/>
  <c r="I348" i="30"/>
  <c r="H348" i="30"/>
  <c r="T348" i="30"/>
  <c r="M313" i="30"/>
  <c r="L313" i="30"/>
  <c r="S313" i="30"/>
  <c r="J313" i="30"/>
  <c r="I313" i="30"/>
  <c r="O313" i="30"/>
  <c r="N313" i="30"/>
  <c r="F313" i="30"/>
  <c r="H313" i="30"/>
  <c r="S310" i="30"/>
  <c r="J310" i="30"/>
  <c r="T310" i="30"/>
  <c r="H310" i="30"/>
  <c r="O310" i="30"/>
  <c r="L310" i="30"/>
  <c r="I310" i="30"/>
  <c r="F310" i="30"/>
  <c r="N310" i="30"/>
  <c r="M310" i="30"/>
  <c r="I279" i="30"/>
  <c r="T279" i="30"/>
  <c r="H279" i="30"/>
  <c r="M279" i="30"/>
  <c r="L279" i="30"/>
  <c r="N279" i="30"/>
  <c r="J279" i="30"/>
  <c r="F279" i="30"/>
  <c r="S279" i="30"/>
  <c r="O279" i="30"/>
  <c r="N244" i="30"/>
  <c r="F244" i="30"/>
  <c r="S244" i="30"/>
  <c r="J244" i="30"/>
  <c r="I244" i="30"/>
  <c r="L244" i="30"/>
  <c r="H244" i="30"/>
  <c r="M244" i="30"/>
  <c r="O244" i="30"/>
  <c r="H246" i="30"/>
  <c r="L246" i="30"/>
  <c r="S246" i="30"/>
  <c r="F246" i="30"/>
  <c r="O246" i="30"/>
  <c r="N246" i="30"/>
  <c r="M246" i="30"/>
  <c r="J246" i="30"/>
  <c r="I246" i="30"/>
  <c r="L178" i="30"/>
  <c r="S178" i="30"/>
  <c r="J178" i="30"/>
  <c r="I178" i="30"/>
  <c r="T178" i="30"/>
  <c r="H178" i="30"/>
  <c r="O178" i="30"/>
  <c r="N178" i="30"/>
  <c r="F178" i="30"/>
  <c r="M178" i="30"/>
  <c r="S169" i="30"/>
  <c r="J169" i="30"/>
  <c r="I169" i="30"/>
  <c r="H169" i="30"/>
  <c r="O169" i="30"/>
  <c r="N169" i="30"/>
  <c r="F169" i="30"/>
  <c r="M169" i="30"/>
  <c r="L169" i="30"/>
  <c r="T77" i="29"/>
  <c r="T18" i="29"/>
  <c r="N276" i="30"/>
  <c r="F276" i="30"/>
  <c r="S276" i="30"/>
  <c r="J276" i="30"/>
  <c r="I276" i="30"/>
  <c r="T276" i="30"/>
  <c r="O276" i="30"/>
  <c r="M276" i="30"/>
  <c r="L276" i="30"/>
  <c r="H276" i="30"/>
  <c r="T270" i="30"/>
  <c r="H270" i="30"/>
  <c r="L270" i="30"/>
  <c r="I270" i="30"/>
  <c r="S270" i="30"/>
  <c r="F270" i="30"/>
  <c r="O270" i="30"/>
  <c r="N270" i="30"/>
  <c r="J270" i="30"/>
  <c r="M270" i="30"/>
  <c r="S199" i="30"/>
  <c r="J199" i="30"/>
  <c r="I199" i="30"/>
  <c r="Q199" i="30"/>
  <c r="H199" i="30"/>
  <c r="O199" i="30"/>
  <c r="M199" i="30"/>
  <c r="F199" i="30"/>
  <c r="N199" i="30"/>
  <c r="L199" i="30"/>
  <c r="M210" i="30"/>
  <c r="L210" i="30"/>
  <c r="S210" i="30"/>
  <c r="J210" i="30"/>
  <c r="H210" i="30"/>
  <c r="O210" i="30"/>
  <c r="N210" i="30"/>
  <c r="I210" i="30"/>
  <c r="F210" i="30"/>
  <c r="T59" i="29"/>
  <c r="S343" i="30"/>
  <c r="J343" i="30"/>
  <c r="I343" i="30"/>
  <c r="T343" i="30"/>
  <c r="H343" i="30"/>
  <c r="O343" i="30"/>
  <c r="N343" i="30"/>
  <c r="F343" i="30"/>
  <c r="M343" i="30"/>
  <c r="L343" i="30"/>
  <c r="N306" i="30"/>
  <c r="F306" i="30"/>
  <c r="L306" i="30"/>
  <c r="T306" i="30"/>
  <c r="H306" i="30"/>
  <c r="O306" i="30"/>
  <c r="M306" i="30"/>
  <c r="J306" i="30"/>
  <c r="I306" i="30"/>
  <c r="S306" i="30"/>
  <c r="L170" i="30"/>
  <c r="S170" i="30"/>
  <c r="J170" i="30"/>
  <c r="I170" i="30"/>
  <c r="T170" i="30"/>
  <c r="H170" i="30"/>
  <c r="O170" i="30"/>
  <c r="N170" i="30"/>
  <c r="F170" i="30"/>
  <c r="M170" i="30"/>
  <c r="S238" i="30"/>
  <c r="J238" i="30"/>
  <c r="I238" i="30"/>
  <c r="H238" i="30"/>
  <c r="O238" i="30"/>
  <c r="N238" i="30"/>
  <c r="F238" i="30"/>
  <c r="L238" i="30"/>
  <c r="M238" i="30"/>
  <c r="S177" i="30"/>
  <c r="J177" i="30"/>
  <c r="I177" i="30"/>
  <c r="T177" i="30"/>
  <c r="H177" i="30"/>
  <c r="O177" i="30"/>
  <c r="N177" i="30"/>
  <c r="F177" i="30"/>
  <c r="M177" i="30"/>
  <c r="L177" i="30"/>
  <c r="O165" i="30"/>
  <c r="N165" i="30"/>
  <c r="F165" i="30"/>
  <c r="M165" i="30"/>
  <c r="L165" i="30"/>
  <c r="S165" i="30"/>
  <c r="J165" i="30"/>
  <c r="I165" i="30"/>
  <c r="Q165" i="30"/>
  <c r="H165" i="30"/>
  <c r="M275" i="30"/>
  <c r="I275" i="30"/>
  <c r="T275" i="30"/>
  <c r="H275" i="30"/>
  <c r="F275" i="30"/>
  <c r="S275" i="30"/>
  <c r="O275" i="30"/>
  <c r="N275" i="30"/>
  <c r="L275" i="30"/>
  <c r="J275" i="30"/>
  <c r="M281" i="30"/>
  <c r="S281" i="30"/>
  <c r="J281" i="30"/>
  <c r="O281" i="30"/>
  <c r="N281" i="30"/>
  <c r="F281" i="30"/>
  <c r="T281" i="30"/>
  <c r="L281" i="30"/>
  <c r="I281" i="30"/>
  <c r="H281" i="30"/>
  <c r="O204" i="30"/>
  <c r="N204" i="30"/>
  <c r="F204" i="30"/>
  <c r="M204" i="30"/>
  <c r="L204" i="30"/>
  <c r="S204" i="30"/>
  <c r="J204" i="30"/>
  <c r="I204" i="30"/>
  <c r="H204" i="30"/>
  <c r="N211" i="30"/>
  <c r="F211" i="30"/>
  <c r="M211" i="30"/>
  <c r="L211" i="30"/>
  <c r="I211" i="30"/>
  <c r="S211" i="30"/>
  <c r="O211" i="30"/>
  <c r="J211" i="30"/>
  <c r="H211" i="30"/>
  <c r="N347" i="30"/>
  <c r="F347" i="30"/>
  <c r="M347" i="30"/>
  <c r="L347" i="30"/>
  <c r="S347" i="30"/>
  <c r="J347" i="30"/>
  <c r="I347" i="30"/>
  <c r="T347" i="30"/>
  <c r="O347" i="30"/>
  <c r="H347" i="30"/>
  <c r="I342" i="30"/>
  <c r="T342" i="30"/>
  <c r="H342" i="30"/>
  <c r="O342" i="30"/>
  <c r="N342" i="30"/>
  <c r="F342" i="30"/>
  <c r="M342" i="30"/>
  <c r="L342" i="30"/>
  <c r="J342" i="30"/>
  <c r="S342" i="30"/>
  <c r="S311" i="30"/>
  <c r="J311" i="30"/>
  <c r="I311" i="30"/>
  <c r="T311" i="30"/>
  <c r="H311" i="30"/>
  <c r="O311" i="30"/>
  <c r="M311" i="30"/>
  <c r="L311" i="30"/>
  <c r="N311" i="30"/>
  <c r="F311" i="30"/>
  <c r="O315" i="30"/>
  <c r="N315" i="30"/>
  <c r="F315" i="30"/>
  <c r="M315" i="30"/>
  <c r="L315" i="30"/>
  <c r="I315" i="30"/>
  <c r="T315" i="30"/>
  <c r="H315" i="30"/>
  <c r="S315" i="30"/>
  <c r="J315" i="30"/>
  <c r="L337" i="30"/>
  <c r="S337" i="30"/>
  <c r="J337" i="30"/>
  <c r="I337" i="30"/>
  <c r="H337" i="30"/>
  <c r="O337" i="30"/>
  <c r="F337" i="30"/>
  <c r="M337" i="30"/>
  <c r="N337" i="30"/>
  <c r="M346" i="30"/>
  <c r="L346" i="30"/>
  <c r="S346" i="30"/>
  <c r="J346" i="30"/>
  <c r="I346" i="30"/>
  <c r="H346" i="30"/>
  <c r="F346" i="30"/>
  <c r="N346" i="30"/>
  <c r="O346" i="30"/>
  <c r="T31" i="29"/>
  <c r="N314" i="30"/>
  <c r="F314" i="30"/>
  <c r="M314" i="30"/>
  <c r="L314" i="30"/>
  <c r="S314" i="30"/>
  <c r="J314" i="30"/>
  <c r="T314" i="30"/>
  <c r="H314" i="30"/>
  <c r="O314" i="30"/>
  <c r="I314" i="30"/>
  <c r="L304" i="30"/>
  <c r="S304" i="30"/>
  <c r="J304" i="30"/>
  <c r="I304" i="30"/>
  <c r="N304" i="30"/>
  <c r="F304" i="30"/>
  <c r="M304" i="30"/>
  <c r="O304" i="30"/>
  <c r="H304" i="30"/>
  <c r="Q242" i="30"/>
  <c r="H242" i="30"/>
  <c r="O242" i="30"/>
  <c r="F242" i="30"/>
  <c r="N242" i="30"/>
  <c r="M242" i="30"/>
  <c r="L242" i="30"/>
  <c r="J242" i="30"/>
  <c r="S242" i="30"/>
  <c r="I242" i="30"/>
  <c r="S168" i="30"/>
  <c r="J168" i="30"/>
  <c r="I168" i="30"/>
  <c r="H168" i="30"/>
  <c r="O168" i="30"/>
  <c r="N168" i="30"/>
  <c r="F168" i="30"/>
  <c r="M168" i="30"/>
  <c r="L168" i="30"/>
  <c r="M267" i="30"/>
  <c r="I267" i="30"/>
  <c r="Q267" i="30"/>
  <c r="H267" i="30"/>
  <c r="S267" i="30"/>
  <c r="O267" i="30"/>
  <c r="N267" i="30"/>
  <c r="L267" i="30"/>
  <c r="J267" i="30"/>
  <c r="F267" i="30"/>
  <c r="I206" i="30"/>
  <c r="H206" i="30"/>
  <c r="O206" i="30"/>
  <c r="N206" i="30"/>
  <c r="F206" i="30"/>
  <c r="L206" i="30"/>
  <c r="S206" i="30"/>
  <c r="M206" i="30"/>
  <c r="J206" i="30"/>
  <c r="S335" i="30"/>
  <c r="J335" i="30"/>
  <c r="I335" i="30"/>
  <c r="Q335" i="30"/>
  <c r="H335" i="30"/>
  <c r="O335" i="30"/>
  <c r="N335" i="30"/>
  <c r="F335" i="30"/>
  <c r="M335" i="30"/>
  <c r="L335" i="30"/>
  <c r="L345" i="30"/>
  <c r="S345" i="30"/>
  <c r="J345" i="30"/>
  <c r="I345" i="30"/>
  <c r="H345" i="30"/>
  <c r="O345" i="30"/>
  <c r="N345" i="30"/>
  <c r="M345" i="30"/>
  <c r="F345" i="30"/>
  <c r="S302" i="30"/>
  <c r="J302" i="30"/>
  <c r="T302" i="30"/>
  <c r="H302" i="30"/>
  <c r="O302" i="30"/>
  <c r="L302" i="30"/>
  <c r="N302" i="30"/>
  <c r="M302" i="30"/>
  <c r="I302" i="30"/>
  <c r="F302" i="30"/>
  <c r="T308" i="30"/>
  <c r="H308" i="30"/>
  <c r="N308" i="30"/>
  <c r="F308" i="30"/>
  <c r="M308" i="30"/>
  <c r="S308" i="30"/>
  <c r="J308" i="30"/>
  <c r="I308" i="30"/>
  <c r="O308" i="30"/>
  <c r="L308" i="30"/>
  <c r="S237" i="30"/>
  <c r="J237" i="30"/>
  <c r="I237" i="30"/>
  <c r="H237" i="30"/>
  <c r="O237" i="30"/>
  <c r="N237" i="30"/>
  <c r="F237" i="30"/>
  <c r="M237" i="30"/>
  <c r="L237" i="30"/>
  <c r="M171" i="30"/>
  <c r="L171" i="30"/>
  <c r="S171" i="30"/>
  <c r="J171" i="30"/>
  <c r="I171" i="30"/>
  <c r="H171" i="30"/>
  <c r="O171" i="30"/>
  <c r="N171" i="30"/>
  <c r="F171" i="30"/>
  <c r="I271" i="30"/>
  <c r="M271" i="30"/>
  <c r="L271" i="30"/>
  <c r="S271" i="30"/>
  <c r="F271" i="30"/>
  <c r="O271" i="30"/>
  <c r="N271" i="30"/>
  <c r="H271" i="30"/>
  <c r="J271" i="30"/>
  <c r="H205" i="30"/>
  <c r="O205" i="30"/>
  <c r="N205" i="30"/>
  <c r="F205" i="30"/>
  <c r="M205" i="30"/>
  <c r="S205" i="30"/>
  <c r="L205" i="30"/>
  <c r="J205" i="30"/>
  <c r="I205" i="30"/>
  <c r="N240" i="30"/>
  <c r="F240" i="30"/>
  <c r="M240" i="30"/>
  <c r="O240" i="30"/>
  <c r="L240" i="30"/>
  <c r="J240" i="30"/>
  <c r="S240" i="30"/>
  <c r="H240" i="30"/>
  <c r="I240" i="30"/>
  <c r="H235" i="30"/>
  <c r="O235" i="30"/>
  <c r="N235" i="30"/>
  <c r="F235" i="30"/>
  <c r="M235" i="30"/>
  <c r="L235" i="30"/>
  <c r="I235" i="30"/>
  <c r="S235" i="30"/>
  <c r="J235" i="30"/>
  <c r="N172" i="30"/>
  <c r="F172" i="30"/>
  <c r="M172" i="30"/>
  <c r="L172" i="30"/>
  <c r="S172" i="30"/>
  <c r="J172" i="30"/>
  <c r="I172" i="30"/>
  <c r="H172" i="30"/>
  <c r="O172" i="30"/>
  <c r="L274" i="30"/>
  <c r="H274" i="30"/>
  <c r="O274" i="30"/>
  <c r="J274" i="30"/>
  <c r="I274" i="30"/>
  <c r="S274" i="30"/>
  <c r="F274" i="30"/>
  <c r="N274" i="30"/>
  <c r="M274" i="30"/>
  <c r="N203" i="30"/>
  <c r="F203" i="30"/>
  <c r="M203" i="30"/>
  <c r="L203" i="30"/>
  <c r="I203" i="30"/>
  <c r="J203" i="30"/>
  <c r="H203" i="30"/>
  <c r="S203" i="30"/>
  <c r="O203" i="30"/>
  <c r="Q45" i="29"/>
  <c r="R45" i="29" s="1"/>
  <c r="M243" i="30"/>
  <c r="I243" i="30"/>
  <c r="H243" i="30"/>
  <c r="N243" i="30"/>
  <c r="L243" i="30"/>
  <c r="J243" i="30"/>
  <c r="F243" i="30"/>
  <c r="O243" i="30"/>
  <c r="S243" i="30"/>
  <c r="L239" i="30"/>
  <c r="S239" i="30"/>
  <c r="J239" i="30"/>
  <c r="I239" i="30"/>
  <c r="H239" i="30"/>
  <c r="O239" i="30"/>
  <c r="M239" i="30"/>
  <c r="N239" i="30"/>
  <c r="F239" i="30"/>
  <c r="H166" i="30"/>
  <c r="O166" i="30"/>
  <c r="N166" i="30"/>
  <c r="F166" i="30"/>
  <c r="M166" i="30"/>
  <c r="L166" i="30"/>
  <c r="S166" i="30"/>
  <c r="J166" i="30"/>
  <c r="I166" i="30"/>
  <c r="O277" i="30"/>
  <c r="S277" i="30"/>
  <c r="J277" i="30"/>
  <c r="N277" i="30"/>
  <c r="M277" i="30"/>
  <c r="L277" i="30"/>
  <c r="I277" i="30"/>
  <c r="H277" i="30"/>
  <c r="F277" i="30"/>
  <c r="O212" i="30"/>
  <c r="N212" i="30"/>
  <c r="F212" i="30"/>
  <c r="M212" i="30"/>
  <c r="L212" i="30"/>
  <c r="S212" i="30"/>
  <c r="J212" i="30"/>
  <c r="I212" i="30"/>
  <c r="H212" i="30"/>
  <c r="H46" i="28"/>
  <c r="J46" i="28" s="1"/>
  <c r="R46" i="28" s="1"/>
  <c r="H48" i="25"/>
  <c r="V48" i="29" s="1"/>
  <c r="S344" i="30"/>
  <c r="J344" i="30"/>
  <c r="I344" i="30"/>
  <c r="H344" i="30"/>
  <c r="O344" i="30"/>
  <c r="N344" i="30"/>
  <c r="F344" i="30"/>
  <c r="M344" i="30"/>
  <c r="L344" i="30"/>
  <c r="N339" i="30"/>
  <c r="F339" i="30"/>
  <c r="M339" i="30"/>
  <c r="L339" i="30"/>
  <c r="S339" i="30"/>
  <c r="J339" i="30"/>
  <c r="I339" i="30"/>
  <c r="O339" i="30"/>
  <c r="H339" i="30"/>
  <c r="M305" i="30"/>
  <c r="S305" i="30"/>
  <c r="J305" i="30"/>
  <c r="O305" i="30"/>
  <c r="N305" i="30"/>
  <c r="F305" i="30"/>
  <c r="I305" i="30"/>
  <c r="H305" i="30"/>
  <c r="L305" i="30"/>
  <c r="I303" i="30"/>
  <c r="H303" i="30"/>
  <c r="M303" i="30"/>
  <c r="L303" i="30"/>
  <c r="S303" i="30"/>
  <c r="O303" i="30"/>
  <c r="N303" i="30"/>
  <c r="J303" i="30"/>
  <c r="F303" i="30"/>
  <c r="L280" i="30"/>
  <c r="S280" i="30"/>
  <c r="J280" i="30"/>
  <c r="I280" i="30"/>
  <c r="N280" i="30"/>
  <c r="F280" i="30"/>
  <c r="M280" i="30"/>
  <c r="O280" i="30"/>
  <c r="H280" i="30"/>
  <c r="L209" i="30"/>
  <c r="S209" i="30"/>
  <c r="J209" i="30"/>
  <c r="I209" i="30"/>
  <c r="O209" i="30"/>
  <c r="N209" i="30"/>
  <c r="M209" i="30"/>
  <c r="H209" i="30"/>
  <c r="F209" i="30"/>
  <c r="O245" i="30"/>
  <c r="S245" i="30"/>
  <c r="J245" i="30"/>
  <c r="H245" i="30"/>
  <c r="F245" i="30"/>
  <c r="N245" i="30"/>
  <c r="M245" i="30"/>
  <c r="I245" i="30"/>
  <c r="L245" i="30"/>
  <c r="I167" i="30"/>
  <c r="H167" i="30"/>
  <c r="O167" i="30"/>
  <c r="N167" i="30"/>
  <c r="F167" i="30"/>
  <c r="M167" i="30"/>
  <c r="L167" i="30"/>
  <c r="S167" i="30"/>
  <c r="J167" i="30"/>
  <c r="H32" i="28"/>
  <c r="J32" i="28" s="1"/>
  <c r="R32" i="28" s="1"/>
  <c r="H34" i="25"/>
  <c r="S272" i="30"/>
  <c r="J272" i="30"/>
  <c r="N272" i="30"/>
  <c r="F272" i="30"/>
  <c r="M272" i="30"/>
  <c r="O272" i="30"/>
  <c r="L272" i="30"/>
  <c r="I272" i="30"/>
  <c r="H272" i="30"/>
  <c r="H213" i="30"/>
  <c r="O213" i="30"/>
  <c r="N213" i="30"/>
  <c r="F213" i="30"/>
  <c r="M213" i="30"/>
  <c r="L213" i="30"/>
  <c r="J213" i="30"/>
  <c r="I213" i="30"/>
  <c r="S213" i="30"/>
  <c r="T19" i="28"/>
  <c r="H60" i="28"/>
  <c r="J60" i="28" s="1"/>
  <c r="R60" i="28" s="1"/>
  <c r="H62" i="25"/>
  <c r="V61" i="29"/>
  <c r="H349" i="30"/>
  <c r="O349" i="30"/>
  <c r="N349" i="30"/>
  <c r="F349" i="30"/>
  <c r="M349" i="30"/>
  <c r="L349" i="30"/>
  <c r="J349" i="30"/>
  <c r="I349" i="30"/>
  <c r="S349" i="30"/>
  <c r="M338" i="30"/>
  <c r="L338" i="30"/>
  <c r="S338" i="30"/>
  <c r="J338" i="30"/>
  <c r="I338" i="30"/>
  <c r="H338" i="30"/>
  <c r="O338" i="30"/>
  <c r="N338" i="30"/>
  <c r="F338" i="30"/>
  <c r="I301" i="30"/>
  <c r="O301" i="30"/>
  <c r="N301" i="30"/>
  <c r="F301" i="30"/>
  <c r="S301" i="30"/>
  <c r="J301" i="30"/>
  <c r="L301" i="30"/>
  <c r="H301" i="30"/>
  <c r="Q301" i="30"/>
  <c r="M301" i="30"/>
  <c r="I309" i="30"/>
  <c r="O309" i="30"/>
  <c r="N309" i="30"/>
  <c r="F309" i="30"/>
  <c r="S309" i="30"/>
  <c r="J309" i="30"/>
  <c r="M309" i="30"/>
  <c r="L309" i="30"/>
  <c r="H309" i="30"/>
  <c r="I236" i="30"/>
  <c r="H236" i="30"/>
  <c r="O236" i="30"/>
  <c r="N236" i="30"/>
  <c r="F236" i="30"/>
  <c r="M236" i="30"/>
  <c r="L236" i="30"/>
  <c r="S236" i="30"/>
  <c r="J236" i="30"/>
  <c r="H174" i="30"/>
  <c r="O174" i="30"/>
  <c r="N174" i="30"/>
  <c r="F174" i="30"/>
  <c r="M174" i="30"/>
  <c r="L174" i="30"/>
  <c r="S174" i="30"/>
  <c r="J174" i="30"/>
  <c r="I174" i="30"/>
  <c r="L20" i="23"/>
  <c r="S208" i="30"/>
  <c r="J208" i="30"/>
  <c r="I208" i="30"/>
  <c r="H208" i="30"/>
  <c r="N208" i="30"/>
  <c r="F208" i="30"/>
  <c r="L208" i="30"/>
  <c r="O208" i="30"/>
  <c r="M208" i="30"/>
  <c r="I247" i="30"/>
  <c r="M247" i="30"/>
  <c r="L247" i="30"/>
  <c r="O247" i="30"/>
  <c r="N247" i="30"/>
  <c r="J247" i="30"/>
  <c r="H247" i="30"/>
  <c r="S247" i="30"/>
  <c r="F247" i="30"/>
  <c r="I175" i="30"/>
  <c r="H175" i="30"/>
  <c r="O175" i="30"/>
  <c r="N175" i="30"/>
  <c r="F175" i="30"/>
  <c r="M175" i="30"/>
  <c r="L175" i="30"/>
  <c r="S175" i="30"/>
  <c r="J175" i="30"/>
  <c r="H278" i="30"/>
  <c r="O278" i="30"/>
  <c r="L278" i="30"/>
  <c r="M278" i="30"/>
  <c r="J278" i="30"/>
  <c r="I278" i="30"/>
  <c r="F278" i="30"/>
  <c r="S278" i="30"/>
  <c r="N278" i="30"/>
  <c r="S207" i="30"/>
  <c r="J207" i="30"/>
  <c r="I207" i="30"/>
  <c r="H207" i="30"/>
  <c r="O207" i="30"/>
  <c r="M207" i="30"/>
  <c r="F207" i="30"/>
  <c r="N207" i="30"/>
  <c r="L207" i="30"/>
  <c r="M202" i="30"/>
  <c r="L202" i="30"/>
  <c r="S202" i="30"/>
  <c r="J202" i="30"/>
  <c r="H202" i="30"/>
  <c r="F202" i="30"/>
  <c r="O202" i="30"/>
  <c r="N202" i="30"/>
  <c r="I202" i="30"/>
  <c r="T18" i="28"/>
  <c r="O340" i="30"/>
  <c r="N340" i="30"/>
  <c r="F340" i="30"/>
  <c r="M340" i="30"/>
  <c r="L340" i="30"/>
  <c r="S340" i="30"/>
  <c r="J340" i="30"/>
  <c r="I340" i="30"/>
  <c r="H340" i="30"/>
  <c r="S336" i="30"/>
  <c r="J336" i="30"/>
  <c r="I336" i="30"/>
  <c r="H336" i="30"/>
  <c r="O336" i="30"/>
  <c r="N336" i="30"/>
  <c r="F336" i="30"/>
  <c r="M336" i="30"/>
  <c r="L336" i="30"/>
  <c r="L312" i="30"/>
  <c r="S312" i="30"/>
  <c r="J312" i="30"/>
  <c r="I312" i="30"/>
  <c r="H312" i="30"/>
  <c r="N312" i="30"/>
  <c r="F312" i="30"/>
  <c r="M312" i="30"/>
  <c r="O312" i="30"/>
  <c r="O307" i="30"/>
  <c r="M307" i="30"/>
  <c r="L307" i="30"/>
  <c r="I307" i="30"/>
  <c r="H307" i="30"/>
  <c r="S307" i="30"/>
  <c r="N307" i="30"/>
  <c r="J307" i="30"/>
  <c r="F307" i="30"/>
  <c r="Q236" i="30" l="1"/>
  <c r="Q245" i="30"/>
  <c r="Q239" i="30"/>
  <c r="Q247" i="30"/>
  <c r="Q235" i="30"/>
  <c r="Q240" i="30"/>
  <c r="Q243" i="30"/>
  <c r="N24" i="26"/>
  <c r="Q220" i="30"/>
  <c r="Q224" i="30"/>
  <c r="Q237" i="30"/>
  <c r="Q221" i="30"/>
  <c r="Q222" i="30"/>
  <c r="T285" i="30"/>
  <c r="Q285" i="30"/>
  <c r="T229" i="30"/>
  <c r="Q229" i="30"/>
  <c r="T219" i="30"/>
  <c r="Q219" i="30"/>
  <c r="T226" i="30"/>
  <c r="Q226" i="30"/>
  <c r="Q263" i="30"/>
  <c r="T263" i="30"/>
  <c r="T288" i="30"/>
  <c r="Q288" i="30"/>
  <c r="Q259" i="30"/>
  <c r="T259" i="30"/>
  <c r="Q262" i="30"/>
  <c r="T262" i="30"/>
  <c r="T257" i="30"/>
  <c r="Q257" i="30"/>
  <c r="Q261" i="30"/>
  <c r="T261" i="30"/>
  <c r="Q256" i="30"/>
  <c r="T256" i="30"/>
  <c r="T297" i="30"/>
  <c r="Q297" i="30"/>
  <c r="T254" i="30"/>
  <c r="Q254" i="30"/>
  <c r="Q287" i="30"/>
  <c r="T287" i="30"/>
  <c r="T286" i="30"/>
  <c r="Q286" i="30"/>
  <c r="T289" i="30"/>
  <c r="Q289" i="30"/>
  <c r="Q264" i="30"/>
  <c r="T264" i="30"/>
  <c r="Q253" i="30"/>
  <c r="T223" i="30"/>
  <c r="Q223" i="30"/>
  <c r="T252" i="30"/>
  <c r="Q252" i="30"/>
  <c r="Q216" i="30"/>
  <c r="T216" i="30"/>
  <c r="T291" i="30"/>
  <c r="Q291" i="30"/>
  <c r="T225" i="30"/>
  <c r="Q225" i="30"/>
  <c r="T224" i="30"/>
  <c r="Q294" i="30"/>
  <c r="T294" i="30"/>
  <c r="T258" i="30"/>
  <c r="Q258" i="30"/>
  <c r="T293" i="30"/>
  <c r="Q293" i="30"/>
  <c r="T253" i="30"/>
  <c r="T218" i="30"/>
  <c r="Q218" i="30"/>
  <c r="T220" i="30"/>
  <c r="T255" i="30"/>
  <c r="Q255" i="30"/>
  <c r="T296" i="30"/>
  <c r="Q296" i="30"/>
  <c r="Q260" i="30"/>
  <c r="T260" i="30"/>
  <c r="Q227" i="30"/>
  <c r="T227" i="30"/>
  <c r="T251" i="30"/>
  <c r="Q251" i="30"/>
  <c r="T298" i="30"/>
  <c r="Q298" i="30"/>
  <c r="T228" i="30"/>
  <c r="Q228" i="30"/>
  <c r="Q217" i="30"/>
  <c r="T217" i="30"/>
  <c r="T221" i="30"/>
  <c r="T290" i="30"/>
  <c r="Q290" i="30"/>
  <c r="T230" i="30"/>
  <c r="Q230" i="30"/>
  <c r="Q292" i="30"/>
  <c r="T292" i="30"/>
  <c r="T295" i="30"/>
  <c r="Q295" i="30"/>
  <c r="Q284" i="30"/>
  <c r="T284" i="30"/>
  <c r="T250" i="30"/>
  <c r="N3" i="26"/>
  <c r="N16" i="26"/>
  <c r="P17" i="29"/>
  <c r="Q238" i="30"/>
  <c r="Q244" i="30"/>
  <c r="Q246" i="30"/>
  <c r="P12" i="29"/>
  <c r="P13" i="29"/>
  <c r="P18" i="29"/>
  <c r="P15" i="29"/>
  <c r="P14" i="29"/>
  <c r="P16" i="29"/>
  <c r="P10" i="29"/>
  <c r="P11" i="29"/>
  <c r="S282" i="30"/>
  <c r="S146" i="30"/>
  <c r="S112" i="30"/>
  <c r="S21" i="30"/>
  <c r="S300" i="30"/>
  <c r="S75" i="30"/>
  <c r="S92" i="30"/>
  <c r="S231" i="30"/>
  <c r="S215" i="30"/>
  <c r="S265" i="30"/>
  <c r="S147" i="30"/>
  <c r="S334" i="30"/>
  <c r="S299" i="30"/>
  <c r="S197" i="30"/>
  <c r="S249" i="30"/>
  <c r="S266" i="30"/>
  <c r="S164" i="30"/>
  <c r="S350" i="30"/>
  <c r="S316" i="30"/>
  <c r="S248" i="30"/>
  <c r="S55" i="30"/>
  <c r="S181" i="30"/>
  <c r="S38" i="30"/>
  <c r="S317" i="30"/>
  <c r="S129" i="30"/>
  <c r="S180" i="30"/>
  <c r="S283" i="30"/>
  <c r="S333" i="30"/>
  <c r="S163" i="30"/>
  <c r="S232" i="30"/>
  <c r="S198" i="30"/>
  <c r="S214" i="30"/>
  <c r="Q272" i="30"/>
  <c r="Q349" i="30"/>
  <c r="Q167" i="30"/>
  <c r="T267" i="30"/>
  <c r="Q274" i="30"/>
  <c r="R42" i="29"/>
  <c r="Q206" i="30"/>
  <c r="Q209" i="30"/>
  <c r="R43" i="29"/>
  <c r="R44" i="29"/>
  <c r="R41" i="29"/>
  <c r="T247" i="30"/>
  <c r="Q336" i="30"/>
  <c r="Q338" i="30"/>
  <c r="R40" i="29"/>
  <c r="Q278" i="30"/>
  <c r="Q339" i="30"/>
  <c r="Q280" i="30"/>
  <c r="Q344" i="30"/>
  <c r="Q340" i="30"/>
  <c r="Q277" i="30"/>
  <c r="Q271" i="30"/>
  <c r="P7" i="29"/>
  <c r="P8" i="29"/>
  <c r="Q174" i="30"/>
  <c r="Q168" i="30"/>
  <c r="Q175" i="30"/>
  <c r="Q166" i="30"/>
  <c r="Q172" i="30"/>
  <c r="Q171" i="30"/>
  <c r="T171" i="30"/>
  <c r="T240" i="30"/>
  <c r="Q211" i="30"/>
  <c r="Q207" i="30"/>
  <c r="Q213" i="30"/>
  <c r="Q212" i="30"/>
  <c r="T274" i="30"/>
  <c r="Q204" i="30"/>
  <c r="Q307" i="30"/>
  <c r="Q202" i="30"/>
  <c r="T278" i="30"/>
  <c r="Q203" i="30"/>
  <c r="Q312" i="30"/>
  <c r="Q208" i="30"/>
  <c r="P9" i="29"/>
  <c r="Q205" i="30"/>
  <c r="T204" i="30"/>
  <c r="T335" i="30"/>
  <c r="T339" i="30"/>
  <c r="T344" i="30"/>
  <c r="T238" i="30"/>
  <c r="Q210" i="30"/>
  <c r="T301" i="30"/>
  <c r="Q346" i="30"/>
  <c r="T246" i="30"/>
  <c r="Q309" i="30"/>
  <c r="T202" i="30"/>
  <c r="T174" i="30"/>
  <c r="Q345" i="30"/>
  <c r="Q337" i="30"/>
  <c r="T208" i="30"/>
  <c r="T236" i="30"/>
  <c r="T243" i="30"/>
  <c r="T237" i="30"/>
  <c r="T167" i="30"/>
  <c r="T336" i="30"/>
  <c r="T207" i="30"/>
  <c r="Q177" i="30"/>
  <c r="T213" i="30"/>
  <c r="T349" i="30"/>
  <c r="P20" i="29"/>
  <c r="T20" i="29"/>
  <c r="Q305" i="30"/>
  <c r="T203" i="30"/>
  <c r="T235" i="30"/>
  <c r="T271" i="30"/>
  <c r="T337" i="30"/>
  <c r="Q347" i="30"/>
  <c r="Q169" i="30"/>
  <c r="Q200" i="30"/>
  <c r="T78" i="29"/>
  <c r="Q234" i="30"/>
  <c r="T340" i="30"/>
  <c r="T338" i="30"/>
  <c r="V62" i="29"/>
  <c r="H61" i="28"/>
  <c r="J61" i="28" s="1"/>
  <c r="R61" i="28" s="1"/>
  <c r="H63" i="25"/>
  <c r="N17" i="26" s="1"/>
  <c r="H33" i="28"/>
  <c r="J33" i="28" s="1"/>
  <c r="R33" i="28" s="1"/>
  <c r="H35" i="25"/>
  <c r="T245" i="30"/>
  <c r="T305" i="30"/>
  <c r="T277" i="30"/>
  <c r="T239" i="30"/>
  <c r="T205" i="30"/>
  <c r="Q302" i="30"/>
  <c r="T206" i="30"/>
  <c r="T168" i="30"/>
  <c r="T211" i="30"/>
  <c r="T165" i="30"/>
  <c r="Q306" i="30"/>
  <c r="Q270" i="30"/>
  <c r="Q77" i="29"/>
  <c r="T244" i="30"/>
  <c r="T233" i="30"/>
  <c r="Q313" i="30"/>
  <c r="T313" i="30"/>
  <c r="Q201" i="30"/>
  <c r="Q273" i="30"/>
  <c r="T280" i="30"/>
  <c r="Q303" i="30"/>
  <c r="Q304" i="30"/>
  <c r="T346" i="30"/>
  <c r="Q178" i="30"/>
  <c r="P19" i="29"/>
  <c r="T19" i="29"/>
  <c r="T175" i="30"/>
  <c r="T312" i="30"/>
  <c r="H94" i="25"/>
  <c r="N27" i="26" s="1"/>
  <c r="T46" i="29"/>
  <c r="T60" i="29"/>
  <c r="T212" i="30"/>
  <c r="T304" i="30"/>
  <c r="Q311" i="30"/>
  <c r="Q342" i="30"/>
  <c r="Q170" i="30"/>
  <c r="T199" i="30"/>
  <c r="T32" i="29"/>
  <c r="Q341" i="30"/>
  <c r="Q269" i="30"/>
  <c r="T269" i="30"/>
  <c r="T234" i="30"/>
  <c r="Q241" i="30"/>
  <c r="T209" i="30"/>
  <c r="H47" i="28"/>
  <c r="J47" i="28" s="1"/>
  <c r="R47" i="28" s="1"/>
  <c r="H49" i="25"/>
  <c r="V49" i="29" s="1"/>
  <c r="T242" i="30"/>
  <c r="Q315" i="30"/>
  <c r="Q281" i="30"/>
  <c r="T169" i="30"/>
  <c r="Q348" i="30"/>
  <c r="T341" i="30"/>
  <c r="T200" i="30"/>
  <c r="T273" i="30"/>
  <c r="T307" i="30"/>
  <c r="T309" i="30"/>
  <c r="T272" i="30"/>
  <c r="T303" i="30"/>
  <c r="Q279" i="30"/>
  <c r="Q310" i="30"/>
  <c r="Q179" i="30"/>
  <c r="Q176" i="30"/>
  <c r="T166" i="30"/>
  <c r="T172" i="30"/>
  <c r="Q308" i="30"/>
  <c r="T345" i="30"/>
  <c r="Q314" i="30"/>
  <c r="Q275" i="30"/>
  <c r="Q343" i="30"/>
  <c r="T210" i="30"/>
  <c r="Q276" i="30"/>
  <c r="Q268" i="30"/>
  <c r="H75" i="28"/>
  <c r="J75" i="28" s="1"/>
  <c r="R75" i="28" s="1"/>
  <c r="H80" i="25"/>
  <c r="V79" i="29"/>
  <c r="Q173" i="30"/>
  <c r="T176" i="30"/>
  <c r="T62" i="29" l="1"/>
  <c r="N20" i="26"/>
  <c r="E45" i="31"/>
  <c r="J45" i="31" s="1"/>
  <c r="E40" i="31"/>
  <c r="J40" i="31" s="1"/>
  <c r="E53" i="31"/>
  <c r="S53" i="31" s="1"/>
  <c r="E52" i="31"/>
  <c r="P52" i="31" s="1"/>
  <c r="T52" i="31" s="1"/>
  <c r="E50" i="31"/>
  <c r="M50" i="31" s="1"/>
  <c r="E47" i="31"/>
  <c r="P47" i="31" s="1"/>
  <c r="T47" i="31" s="1"/>
  <c r="E51" i="31"/>
  <c r="N51" i="31" s="1"/>
  <c r="E46" i="31"/>
  <c r="H46" i="31" s="1"/>
  <c r="E48" i="31"/>
  <c r="E54" i="31"/>
  <c r="N54" i="31" s="1"/>
  <c r="E41" i="31"/>
  <c r="M41" i="31" s="1"/>
  <c r="E44" i="31"/>
  <c r="P44" i="31" s="1"/>
  <c r="T44" i="31" s="1"/>
  <c r="E42" i="31"/>
  <c r="T61" i="29"/>
  <c r="Q78" i="29"/>
  <c r="T47" i="29"/>
  <c r="H48" i="28"/>
  <c r="J48" i="28" s="1"/>
  <c r="R48" i="28" s="1"/>
  <c r="H50" i="25"/>
  <c r="V50" i="29" s="1"/>
  <c r="C22" i="23"/>
  <c r="E22" i="23" s="1"/>
  <c r="L21" i="23"/>
  <c r="H76" i="28"/>
  <c r="J76" i="28" s="1"/>
  <c r="R76" i="28" s="1"/>
  <c r="H81" i="25"/>
  <c r="N21" i="26" s="1"/>
  <c r="V80" i="29"/>
  <c r="V94" i="29"/>
  <c r="H90" i="28"/>
  <c r="J90" i="28" s="1"/>
  <c r="R90" i="28" s="1"/>
  <c r="H95" i="25"/>
  <c r="N25" i="26" s="1"/>
  <c r="H34" i="28"/>
  <c r="J34" i="28" s="1"/>
  <c r="R34" i="28" s="1"/>
  <c r="H36" i="25"/>
  <c r="T33" i="29"/>
  <c r="V63" i="29"/>
  <c r="H62" i="28"/>
  <c r="J62" i="28" s="1"/>
  <c r="R62" i="28" s="1"/>
  <c r="H64" i="25"/>
  <c r="V64" i="29" s="1"/>
  <c r="E19" i="30"/>
  <c r="P19" i="30" s="1"/>
  <c r="E18" i="30"/>
  <c r="P18" i="30" s="1"/>
  <c r="E14" i="30"/>
  <c r="P14" i="30" s="1"/>
  <c r="E16" i="30"/>
  <c r="P16" i="30" s="1"/>
  <c r="E20" i="30"/>
  <c r="P20" i="30" s="1"/>
  <c r="E15" i="30"/>
  <c r="P15" i="30" s="1"/>
  <c r="E11" i="30"/>
  <c r="P11" i="30" s="1"/>
  <c r="E13" i="30"/>
  <c r="P13" i="30" s="1"/>
  <c r="E7" i="30"/>
  <c r="P7" i="30" s="1"/>
  <c r="E17" i="30"/>
  <c r="P17" i="30" s="1"/>
  <c r="E8" i="30"/>
  <c r="P8" i="30" s="1"/>
  <c r="E10" i="30"/>
  <c r="P10" i="30" s="1"/>
  <c r="E9" i="30"/>
  <c r="P9" i="30" s="1"/>
  <c r="E12" i="30"/>
  <c r="P12" i="30" s="1"/>
  <c r="E6" i="30"/>
  <c r="P6" i="30" s="1"/>
  <c r="N22" i="26" l="1"/>
  <c r="C23" i="23"/>
  <c r="S45" i="31"/>
  <c r="M45" i="31"/>
  <c r="P45" i="31"/>
  <c r="T45" i="31" s="1"/>
  <c r="I45" i="31"/>
  <c r="K45" i="31"/>
  <c r="F45" i="31"/>
  <c r="N45" i="31"/>
  <c r="H45" i="31"/>
  <c r="O45" i="31"/>
  <c r="L45" i="31"/>
  <c r="H52" i="31"/>
  <c r="I47" i="31"/>
  <c r="S47" i="31"/>
  <c r="M47" i="31"/>
  <c r="N47" i="31"/>
  <c r="N52" i="31"/>
  <c r="L47" i="31"/>
  <c r="F53" i="31"/>
  <c r="L53" i="31"/>
  <c r="J47" i="31"/>
  <c r="N53" i="31"/>
  <c r="I53" i="31"/>
  <c r="F47" i="31"/>
  <c r="K47" i="31"/>
  <c r="I51" i="31"/>
  <c r="O47" i="31"/>
  <c r="H47" i="31"/>
  <c r="O53" i="31"/>
  <c r="I40" i="31"/>
  <c r="S40" i="31"/>
  <c r="K40" i="31"/>
  <c r="M40" i="31"/>
  <c r="F40" i="31"/>
  <c r="O40" i="31"/>
  <c r="J52" i="31"/>
  <c r="H53" i="31"/>
  <c r="P40" i="31"/>
  <c r="Q40" i="31" s="1"/>
  <c r="F52" i="31"/>
  <c r="P53" i="31"/>
  <c r="T53" i="31" s="1"/>
  <c r="J50" i="31"/>
  <c r="K53" i="31"/>
  <c r="J53" i="31"/>
  <c r="N40" i="31"/>
  <c r="L40" i="31"/>
  <c r="H40" i="31"/>
  <c r="M53" i="31"/>
  <c r="F50" i="31"/>
  <c r="K52" i="31"/>
  <c r="I52" i="31"/>
  <c r="H50" i="31"/>
  <c r="L52" i="31"/>
  <c r="P50" i="31"/>
  <c r="T50" i="31" s="1"/>
  <c r="M52" i="31"/>
  <c r="I50" i="31"/>
  <c r="S50" i="31"/>
  <c r="O52" i="31"/>
  <c r="L50" i="31"/>
  <c r="S52" i="31"/>
  <c r="N50" i="31"/>
  <c r="J51" i="31"/>
  <c r="K50" i="31"/>
  <c r="S51" i="31"/>
  <c r="K51" i="31"/>
  <c r="O50" i="31"/>
  <c r="H51" i="31"/>
  <c r="M51" i="31"/>
  <c r="P51" i="31"/>
  <c r="T51" i="31" s="1"/>
  <c r="L51" i="31"/>
  <c r="F51" i="31"/>
  <c r="O51" i="31"/>
  <c r="F46" i="31"/>
  <c r="P54" i="31"/>
  <c r="T54" i="31" s="1"/>
  <c r="O46" i="31"/>
  <c r="P46" i="31"/>
  <c r="T46" i="31" s="1"/>
  <c r="M46" i="31"/>
  <c r="J46" i="31"/>
  <c r="I46" i="31"/>
  <c r="K46" i="31"/>
  <c r="L46" i="31"/>
  <c r="N46" i="31"/>
  <c r="S46" i="31"/>
  <c r="J54" i="31"/>
  <c r="P48" i="31"/>
  <c r="T48" i="31" s="1"/>
  <c r="H48" i="31"/>
  <c r="M48" i="31"/>
  <c r="O48" i="31"/>
  <c r="L48" i="31"/>
  <c r="N48" i="31"/>
  <c r="K48" i="31"/>
  <c r="F48" i="31"/>
  <c r="S48" i="31"/>
  <c r="J48" i="31"/>
  <c r="I48" i="31"/>
  <c r="K54" i="31"/>
  <c r="M54" i="31"/>
  <c r="I54" i="31"/>
  <c r="H54" i="31"/>
  <c r="S54" i="31"/>
  <c r="J44" i="31"/>
  <c r="L54" i="31"/>
  <c r="F54" i="31"/>
  <c r="O54" i="31"/>
  <c r="I41" i="31"/>
  <c r="P41" i="31"/>
  <c r="T41" i="31" s="1"/>
  <c r="S41" i="31"/>
  <c r="K41" i="31"/>
  <c r="N41" i="31"/>
  <c r="H41" i="31"/>
  <c r="L41" i="31"/>
  <c r="F41" i="31"/>
  <c r="I44" i="31"/>
  <c r="O41" i="31"/>
  <c r="J41" i="31"/>
  <c r="N44" i="31"/>
  <c r="K44" i="31"/>
  <c r="O44" i="31"/>
  <c r="M44" i="31"/>
  <c r="S44" i="31"/>
  <c r="F44" i="31"/>
  <c r="H44" i="31"/>
  <c r="L44" i="31"/>
  <c r="J42" i="31"/>
  <c r="O42" i="31"/>
  <c r="I42" i="31"/>
  <c r="N42" i="31"/>
  <c r="P42" i="31"/>
  <c r="T42" i="31" s="1"/>
  <c r="L42" i="31"/>
  <c r="F42" i="31"/>
  <c r="H42" i="31"/>
  <c r="M42" i="31"/>
  <c r="K42" i="31"/>
  <c r="S42" i="31"/>
  <c r="H14" i="30"/>
  <c r="O14" i="30"/>
  <c r="N14" i="30"/>
  <c r="F14" i="30"/>
  <c r="M14" i="30"/>
  <c r="L14" i="30"/>
  <c r="S14" i="30"/>
  <c r="J14" i="30"/>
  <c r="I14" i="30"/>
  <c r="T34" i="29"/>
  <c r="S17" i="30"/>
  <c r="J17" i="30"/>
  <c r="I17" i="30"/>
  <c r="T17" i="30"/>
  <c r="H17" i="30"/>
  <c r="O17" i="30"/>
  <c r="N17" i="30"/>
  <c r="F17" i="30"/>
  <c r="M17" i="30"/>
  <c r="L17" i="30"/>
  <c r="L18" i="30"/>
  <c r="S18" i="30"/>
  <c r="J18" i="30"/>
  <c r="I18" i="30"/>
  <c r="T18" i="30"/>
  <c r="H18" i="30"/>
  <c r="O18" i="30"/>
  <c r="N18" i="30"/>
  <c r="M18" i="30"/>
  <c r="F18" i="30"/>
  <c r="I7" i="30"/>
  <c r="T7" i="30"/>
  <c r="H7" i="30"/>
  <c r="O7" i="30"/>
  <c r="N7" i="30"/>
  <c r="F7" i="30"/>
  <c r="M7" i="30"/>
  <c r="L7" i="30"/>
  <c r="S7" i="30"/>
  <c r="J7" i="30"/>
  <c r="M19" i="30"/>
  <c r="L19" i="30"/>
  <c r="S19" i="30"/>
  <c r="J19" i="30"/>
  <c r="I19" i="30"/>
  <c r="T19" i="30"/>
  <c r="H19" i="30"/>
  <c r="O19" i="30"/>
  <c r="N19" i="30"/>
  <c r="F19" i="30"/>
  <c r="H35" i="28"/>
  <c r="J35" i="28" s="1"/>
  <c r="R35" i="28" s="1"/>
  <c r="H37" i="25"/>
  <c r="H36" i="28" s="1"/>
  <c r="J36" i="28" s="1"/>
  <c r="R36" i="28" s="1"/>
  <c r="H91" i="28"/>
  <c r="J91" i="28" s="1"/>
  <c r="R91" i="28" s="1"/>
  <c r="H96" i="25"/>
  <c r="N26" i="26" s="1"/>
  <c r="V95" i="29"/>
  <c r="T48" i="29"/>
  <c r="L22" i="23"/>
  <c r="T79" i="29"/>
  <c r="O13" i="30"/>
  <c r="N13" i="30"/>
  <c r="F13" i="30"/>
  <c r="M13" i="30"/>
  <c r="L13" i="30"/>
  <c r="S13" i="30"/>
  <c r="J13" i="30"/>
  <c r="I13" i="30"/>
  <c r="H13" i="30"/>
  <c r="Q6" i="30"/>
  <c r="H6" i="30"/>
  <c r="O6" i="30"/>
  <c r="N6" i="30"/>
  <c r="F6" i="30"/>
  <c r="M6" i="30"/>
  <c r="L6" i="30"/>
  <c r="J6" i="30"/>
  <c r="I6" i="30"/>
  <c r="S6" i="30"/>
  <c r="M11" i="30"/>
  <c r="L11" i="30"/>
  <c r="S11" i="30"/>
  <c r="J11" i="30"/>
  <c r="I11" i="30"/>
  <c r="T11" i="30"/>
  <c r="H11" i="30"/>
  <c r="O11" i="30"/>
  <c r="N11" i="30"/>
  <c r="F11" i="30"/>
  <c r="L10" i="30"/>
  <c r="S10" i="30"/>
  <c r="J10" i="30"/>
  <c r="I10" i="30"/>
  <c r="H10" i="30"/>
  <c r="O10" i="30"/>
  <c r="N10" i="30"/>
  <c r="M10" i="30"/>
  <c r="F10" i="30"/>
  <c r="H63" i="28"/>
  <c r="J63" i="28" s="1"/>
  <c r="R63" i="28" s="1"/>
  <c r="H65" i="25"/>
  <c r="V65" i="29" s="1"/>
  <c r="N12" i="30"/>
  <c r="F12" i="30"/>
  <c r="M12" i="30"/>
  <c r="L12" i="30"/>
  <c r="S12" i="30"/>
  <c r="J12" i="30"/>
  <c r="I12" i="30"/>
  <c r="O12" i="30"/>
  <c r="H12" i="30"/>
  <c r="I15" i="30"/>
  <c r="T15" i="30"/>
  <c r="H15" i="30"/>
  <c r="O15" i="30"/>
  <c r="N15" i="30"/>
  <c r="F15" i="30"/>
  <c r="M15" i="30"/>
  <c r="L15" i="30"/>
  <c r="J15" i="30"/>
  <c r="S15" i="30"/>
  <c r="H77" i="28"/>
  <c r="J77" i="28" s="1"/>
  <c r="R77" i="28" s="1"/>
  <c r="H82" i="25"/>
  <c r="V81" i="29"/>
  <c r="S9" i="30"/>
  <c r="J9" i="30"/>
  <c r="I9" i="30"/>
  <c r="H9" i="30"/>
  <c r="O9" i="30"/>
  <c r="N9" i="30"/>
  <c r="F9" i="30"/>
  <c r="M9" i="30"/>
  <c r="L9" i="30"/>
  <c r="N20" i="30"/>
  <c r="F20" i="30"/>
  <c r="M20" i="30"/>
  <c r="L20" i="30"/>
  <c r="S20" i="30"/>
  <c r="J20" i="30"/>
  <c r="I20" i="30"/>
  <c r="O20" i="30"/>
  <c r="H20" i="30"/>
  <c r="Q62" i="29"/>
  <c r="S16" i="30"/>
  <c r="J16" i="30"/>
  <c r="I16" i="30"/>
  <c r="H16" i="30"/>
  <c r="O16" i="30"/>
  <c r="N16" i="30"/>
  <c r="F16" i="30"/>
  <c r="M16" i="30"/>
  <c r="L16" i="30"/>
  <c r="S8" i="30"/>
  <c r="J8" i="30"/>
  <c r="I8" i="30"/>
  <c r="H8" i="30"/>
  <c r="O8" i="30"/>
  <c r="N8" i="30"/>
  <c r="F8" i="30"/>
  <c r="M8" i="30"/>
  <c r="L8" i="30"/>
  <c r="H49" i="28"/>
  <c r="J49" i="28" s="1"/>
  <c r="R49" i="28" s="1"/>
  <c r="H51" i="25"/>
  <c r="T33" i="28" l="1"/>
  <c r="T29" i="28"/>
  <c r="T31" i="28"/>
  <c r="T34" i="28"/>
  <c r="T24" i="28"/>
  <c r="T23" i="28"/>
  <c r="T25" i="28"/>
  <c r="T27" i="28"/>
  <c r="T26" i="28"/>
  <c r="T28" i="28"/>
  <c r="T32" i="28"/>
  <c r="T30" i="28"/>
  <c r="Q52" i="31"/>
  <c r="T40" i="31"/>
  <c r="Q44" i="31"/>
  <c r="Q41" i="31"/>
  <c r="Q45" i="31"/>
  <c r="Q47" i="31"/>
  <c r="Q53" i="31"/>
  <c r="T80" i="29"/>
  <c r="Q50" i="31"/>
  <c r="T63" i="29"/>
  <c r="Q46" i="31"/>
  <c r="Q51" i="31"/>
  <c r="Q48" i="31"/>
  <c r="Q54" i="31"/>
  <c r="T22" i="28"/>
  <c r="Q42" i="31"/>
  <c r="Q12" i="30"/>
  <c r="Q9" i="30"/>
  <c r="Q16" i="30"/>
  <c r="Q10" i="30"/>
  <c r="Q20" i="30"/>
  <c r="Q8" i="30"/>
  <c r="T16" i="30"/>
  <c r="T12" i="30"/>
  <c r="T35" i="29"/>
  <c r="T10" i="30"/>
  <c r="Q13" i="30"/>
  <c r="Q7" i="30"/>
  <c r="H92" i="28"/>
  <c r="J92" i="28" s="1"/>
  <c r="R92" i="28" s="1"/>
  <c r="H97" i="25"/>
  <c r="N28" i="26" s="1"/>
  <c r="V96" i="29"/>
  <c r="T8" i="30"/>
  <c r="Q11" i="30"/>
  <c r="Q17" i="30"/>
  <c r="Q63" i="29"/>
  <c r="R63" i="29" s="1"/>
  <c r="T49" i="29"/>
  <c r="Q80" i="29"/>
  <c r="V82" i="29"/>
  <c r="H78" i="28"/>
  <c r="J78" i="28" s="1"/>
  <c r="R78" i="28" s="1"/>
  <c r="H83" i="25"/>
  <c r="N23" i="26" s="1"/>
  <c r="Q15" i="30"/>
  <c r="H64" i="28"/>
  <c r="J64" i="28" s="1"/>
  <c r="R64" i="28" s="1"/>
  <c r="H66" i="25"/>
  <c r="V66" i="29" s="1"/>
  <c r="T13" i="30"/>
  <c r="H114" i="25"/>
  <c r="N29" i="26" s="1"/>
  <c r="E23" i="23"/>
  <c r="T36" i="28"/>
  <c r="Q94" i="29"/>
  <c r="T35" i="28"/>
  <c r="Q18" i="30"/>
  <c r="Q14" i="30"/>
  <c r="H50" i="28"/>
  <c r="J50" i="28" s="1"/>
  <c r="R50" i="28" s="1"/>
  <c r="H52" i="25"/>
  <c r="T20" i="30"/>
  <c r="T9" i="30"/>
  <c r="T94" i="29"/>
  <c r="T6" i="30"/>
  <c r="Q19" i="30"/>
  <c r="T14" i="30"/>
  <c r="T95" i="29" l="1"/>
  <c r="R58" i="29"/>
  <c r="R62" i="29"/>
  <c r="H51" i="28"/>
  <c r="J51" i="28" s="1"/>
  <c r="R51" i="28" s="1"/>
  <c r="H53" i="25"/>
  <c r="H79" i="28"/>
  <c r="J79" i="28" s="1"/>
  <c r="R79" i="28" s="1"/>
  <c r="H84" i="25"/>
  <c r="V84" i="29" s="1"/>
  <c r="V83" i="29"/>
  <c r="V97" i="29"/>
  <c r="H93" i="28"/>
  <c r="J93" i="28" s="1"/>
  <c r="R93" i="28" s="1"/>
  <c r="H98" i="25"/>
  <c r="V98" i="29" s="1"/>
  <c r="H65" i="28"/>
  <c r="J65" i="28" s="1"/>
  <c r="R65" i="28" s="1"/>
  <c r="H67" i="25"/>
  <c r="V67" i="29" s="1"/>
  <c r="T81" i="29"/>
  <c r="C24" i="23"/>
  <c r="E24" i="23" s="1"/>
  <c r="C25" i="23" s="1"/>
  <c r="L23" i="23"/>
  <c r="T36" i="29"/>
  <c r="T37" i="29"/>
  <c r="H107" i="28"/>
  <c r="J107" i="28" s="1"/>
  <c r="R107" i="28" s="1"/>
  <c r="H115" i="25"/>
  <c r="N30" i="26" s="1"/>
  <c r="H148" i="25"/>
  <c r="V148" i="29" s="1"/>
  <c r="V114" i="29"/>
  <c r="T50" i="29"/>
  <c r="T64" i="29"/>
  <c r="Q95" i="29"/>
  <c r="T114" i="29" l="1"/>
  <c r="E25" i="23"/>
  <c r="T96" i="29"/>
  <c r="T82" i="29"/>
  <c r="E59" i="31"/>
  <c r="I59" i="31" s="1"/>
  <c r="E66" i="31"/>
  <c r="H66" i="31" s="1"/>
  <c r="E70" i="31"/>
  <c r="N70" i="31" s="1"/>
  <c r="E60" i="31"/>
  <c r="K60" i="31" s="1"/>
  <c r="E67" i="31"/>
  <c r="O67" i="31" s="1"/>
  <c r="E57" i="31"/>
  <c r="N57" i="31" s="1"/>
  <c r="E65" i="31"/>
  <c r="O65" i="31" s="1"/>
  <c r="E58" i="31"/>
  <c r="P58" i="31" s="1"/>
  <c r="T58" i="31" s="1"/>
  <c r="E61" i="31"/>
  <c r="I61" i="31" s="1"/>
  <c r="E68" i="31"/>
  <c r="H68" i="31" s="1"/>
  <c r="E64" i="31"/>
  <c r="P64" i="31" s="1"/>
  <c r="T64" i="31" s="1"/>
  <c r="E71" i="31"/>
  <c r="F71" i="31" s="1"/>
  <c r="E69" i="31"/>
  <c r="L69" i="31" s="1"/>
  <c r="E63" i="31"/>
  <c r="P63" i="31" s="1"/>
  <c r="T63" i="31" s="1"/>
  <c r="E62" i="31"/>
  <c r="N62" i="31" s="1"/>
  <c r="H141" i="28"/>
  <c r="J141" i="28" s="1"/>
  <c r="R141" i="28" s="1"/>
  <c r="H149" i="25"/>
  <c r="V149" i="29" s="1"/>
  <c r="H94" i="28"/>
  <c r="J94" i="28" s="1"/>
  <c r="R94" i="28" s="1"/>
  <c r="H99" i="25"/>
  <c r="V99" i="29" s="1"/>
  <c r="H108" i="28"/>
  <c r="J108" i="28" s="1"/>
  <c r="R108" i="28" s="1"/>
  <c r="H116" i="25"/>
  <c r="N32" i="26" s="1"/>
  <c r="V115" i="29"/>
  <c r="Q82" i="29"/>
  <c r="H52" i="28"/>
  <c r="J52" i="28" s="1"/>
  <c r="R52" i="28" s="1"/>
  <c r="H54" i="25"/>
  <c r="H53" i="28" s="1"/>
  <c r="J53" i="28" s="1"/>
  <c r="R53" i="28" s="1"/>
  <c r="E33" i="30"/>
  <c r="P33" i="30" s="1"/>
  <c r="E36" i="30"/>
  <c r="P36" i="30" s="1"/>
  <c r="E23" i="30"/>
  <c r="P23" i="30" s="1"/>
  <c r="E32" i="30"/>
  <c r="P32" i="30" s="1"/>
  <c r="E35" i="30"/>
  <c r="P35" i="30" s="1"/>
  <c r="E25" i="30"/>
  <c r="P25" i="30" s="1"/>
  <c r="E29" i="30"/>
  <c r="P29" i="30" s="1"/>
  <c r="E28" i="30"/>
  <c r="P28" i="30" s="1"/>
  <c r="E34" i="30"/>
  <c r="P34" i="30" s="1"/>
  <c r="E31" i="30"/>
  <c r="P31" i="30" s="1"/>
  <c r="E26" i="30"/>
  <c r="P26" i="30" s="1"/>
  <c r="E27" i="30"/>
  <c r="P27" i="30" s="1"/>
  <c r="E24" i="30"/>
  <c r="P24" i="30" s="1"/>
  <c r="E30" i="30"/>
  <c r="P30" i="30" s="1"/>
  <c r="E37" i="30"/>
  <c r="P37" i="30" s="1"/>
  <c r="H66" i="28"/>
  <c r="J66" i="28" s="1"/>
  <c r="R66" i="28" s="1"/>
  <c r="H68" i="25"/>
  <c r="V68" i="29" s="1"/>
  <c r="L24" i="23"/>
  <c r="T51" i="29"/>
  <c r="H80" i="28"/>
  <c r="J80" i="28" s="1"/>
  <c r="R80" i="28" s="1"/>
  <c r="H85" i="25"/>
  <c r="V85" i="29" s="1"/>
  <c r="T65" i="29"/>
  <c r="Q96" i="29"/>
  <c r="T115" i="29" l="1"/>
  <c r="T51" i="28"/>
  <c r="T45" i="28"/>
  <c r="T46" i="28"/>
  <c r="T48" i="28"/>
  <c r="T47" i="28"/>
  <c r="T49" i="28"/>
  <c r="T50" i="28"/>
  <c r="K66" i="31"/>
  <c r="H65" i="31"/>
  <c r="F67" i="31"/>
  <c r="H67" i="31"/>
  <c r="J67" i="31"/>
  <c r="H59" i="31"/>
  <c r="K59" i="31"/>
  <c r="S67" i="31"/>
  <c r="T97" i="29"/>
  <c r="M59" i="31"/>
  <c r="F59" i="31"/>
  <c r="S59" i="31"/>
  <c r="P59" i="31"/>
  <c r="T59" i="31" s="1"/>
  <c r="O69" i="31"/>
  <c r="J59" i="31"/>
  <c r="O59" i="31"/>
  <c r="P67" i="31"/>
  <c r="T67" i="31" s="1"/>
  <c r="N59" i="31"/>
  <c r="L59" i="31"/>
  <c r="I67" i="31"/>
  <c r="P60" i="31"/>
  <c r="T60" i="31" s="1"/>
  <c r="K58" i="31"/>
  <c r="S71" i="31"/>
  <c r="T44" i="28"/>
  <c r="M66" i="31"/>
  <c r="L57" i="31"/>
  <c r="K65" i="31"/>
  <c r="P66" i="31"/>
  <c r="T66" i="31" s="1"/>
  <c r="T41" i="28"/>
  <c r="T42" i="28"/>
  <c r="K67" i="31"/>
  <c r="T43" i="28"/>
  <c r="L71" i="31"/>
  <c r="P68" i="31"/>
  <c r="T68" i="31" s="1"/>
  <c r="S66" i="31"/>
  <c r="I57" i="31"/>
  <c r="T40" i="28"/>
  <c r="H60" i="31"/>
  <c r="N71" i="31"/>
  <c r="M65" i="31"/>
  <c r="S65" i="31"/>
  <c r="I62" i="31"/>
  <c r="L62" i="31"/>
  <c r="O62" i="31"/>
  <c r="F66" i="31"/>
  <c r="O60" i="31"/>
  <c r="J66" i="31"/>
  <c r="K57" i="31"/>
  <c r="P71" i="31"/>
  <c r="T71" i="31" s="1"/>
  <c r="J60" i="31"/>
  <c r="I66" i="31"/>
  <c r="J71" i="31"/>
  <c r="J62" i="31"/>
  <c r="P65" i="31"/>
  <c r="T65" i="31" s="1"/>
  <c r="L66" i="31"/>
  <c r="J57" i="31"/>
  <c r="K64" i="31"/>
  <c r="I71" i="31"/>
  <c r="M60" i="31"/>
  <c r="S58" i="31"/>
  <c r="J70" i="31"/>
  <c r="K71" i="31"/>
  <c r="S62" i="31"/>
  <c r="F65" i="31"/>
  <c r="I60" i="31"/>
  <c r="J65" i="31"/>
  <c r="F64" i="31"/>
  <c r="H71" i="31"/>
  <c r="M62" i="31"/>
  <c r="N60" i="31"/>
  <c r="L65" i="31"/>
  <c r="L58" i="31"/>
  <c r="M57" i="31"/>
  <c r="O70" i="31"/>
  <c r="T39" i="28"/>
  <c r="M58" i="31"/>
  <c r="F58" i="31"/>
  <c r="N58" i="31"/>
  <c r="N61" i="31"/>
  <c r="O58" i="31"/>
  <c r="I58" i="31"/>
  <c r="J58" i="31"/>
  <c r="M67" i="31"/>
  <c r="O71" i="31"/>
  <c r="K62" i="31"/>
  <c r="L60" i="31"/>
  <c r="I65" i="31"/>
  <c r="L64" i="31"/>
  <c r="N66" i="31"/>
  <c r="S57" i="31"/>
  <c r="M64" i="31"/>
  <c r="I70" i="31"/>
  <c r="N64" i="31"/>
  <c r="O57" i="31"/>
  <c r="N67" i="31"/>
  <c r="L67" i="31"/>
  <c r="M71" i="31"/>
  <c r="H62" i="31"/>
  <c r="F62" i="31"/>
  <c r="S60" i="31"/>
  <c r="N65" i="31"/>
  <c r="O64" i="31"/>
  <c r="O66" i="31"/>
  <c r="H57" i="31"/>
  <c r="K70" i="31"/>
  <c r="P62" i="31"/>
  <c r="T62" i="31" s="1"/>
  <c r="F60" i="31"/>
  <c r="I64" i="31"/>
  <c r="P57" i="31"/>
  <c r="Q57" i="31" s="1"/>
  <c r="L70" i="31"/>
  <c r="I63" i="31"/>
  <c r="S70" i="31"/>
  <c r="O63" i="31"/>
  <c r="M70" i="31"/>
  <c r="I68" i="31"/>
  <c r="J68" i="31"/>
  <c r="S68" i="31"/>
  <c r="F68" i="31"/>
  <c r="K68" i="31"/>
  <c r="N68" i="31"/>
  <c r="L68" i="31"/>
  <c r="O68" i="31"/>
  <c r="M68" i="31"/>
  <c r="H58" i="31"/>
  <c r="J64" i="31"/>
  <c r="H64" i="31"/>
  <c r="F57" i="31"/>
  <c r="H70" i="31"/>
  <c r="F70" i="31"/>
  <c r="S64" i="31"/>
  <c r="P70" i="31"/>
  <c r="T70" i="31" s="1"/>
  <c r="M69" i="31"/>
  <c r="K63" i="31"/>
  <c r="L63" i="31"/>
  <c r="L61" i="31"/>
  <c r="M63" i="31"/>
  <c r="N63" i="31"/>
  <c r="P69" i="31"/>
  <c r="N69" i="31"/>
  <c r="F63" i="31"/>
  <c r="J63" i="31"/>
  <c r="H63" i="31"/>
  <c r="J61" i="31"/>
  <c r="H69" i="31"/>
  <c r="F69" i="31"/>
  <c r="I69" i="31"/>
  <c r="S63" i="31"/>
  <c r="J69" i="31"/>
  <c r="S69" i="31"/>
  <c r="K69" i="31"/>
  <c r="M61" i="31"/>
  <c r="O61" i="31"/>
  <c r="F61" i="31"/>
  <c r="K61" i="31"/>
  <c r="S61" i="31"/>
  <c r="P61" i="31"/>
  <c r="T61" i="31" s="1"/>
  <c r="H61" i="31"/>
  <c r="N32" i="30"/>
  <c r="F32" i="30"/>
  <c r="M32" i="30"/>
  <c r="L32" i="30"/>
  <c r="S32" i="30"/>
  <c r="J32" i="30"/>
  <c r="I32" i="30"/>
  <c r="T32" i="30"/>
  <c r="O32" i="30"/>
  <c r="H32" i="30"/>
  <c r="T52" i="28"/>
  <c r="V116" i="29"/>
  <c r="H109" i="28"/>
  <c r="J109" i="28" s="1"/>
  <c r="R109" i="28" s="1"/>
  <c r="H117" i="25"/>
  <c r="T66" i="29"/>
  <c r="I27" i="30"/>
  <c r="H27" i="30"/>
  <c r="O27" i="30"/>
  <c r="N27" i="30"/>
  <c r="F27" i="30"/>
  <c r="M27" i="30"/>
  <c r="L27" i="30"/>
  <c r="S27" i="30"/>
  <c r="J27" i="30"/>
  <c r="H67" i="28"/>
  <c r="J67" i="28" s="1"/>
  <c r="R67" i="28" s="1"/>
  <c r="H69" i="25"/>
  <c r="V69" i="29" s="1"/>
  <c r="T26" i="30"/>
  <c r="H26" i="30"/>
  <c r="O26" i="30"/>
  <c r="N26" i="30"/>
  <c r="F26" i="30"/>
  <c r="M26" i="30"/>
  <c r="L26" i="30"/>
  <c r="S26" i="30"/>
  <c r="J26" i="30"/>
  <c r="I26" i="30"/>
  <c r="M23" i="30"/>
  <c r="L23" i="30"/>
  <c r="S23" i="30"/>
  <c r="J23" i="30"/>
  <c r="I23" i="30"/>
  <c r="Q23" i="30"/>
  <c r="H23" i="30"/>
  <c r="O23" i="30"/>
  <c r="N23" i="30"/>
  <c r="F23" i="30"/>
  <c r="M31" i="30"/>
  <c r="L31" i="30"/>
  <c r="S31" i="30"/>
  <c r="J31" i="30"/>
  <c r="I31" i="30"/>
  <c r="H31" i="30"/>
  <c r="F31" i="30"/>
  <c r="O31" i="30"/>
  <c r="N31" i="30"/>
  <c r="S36" i="30"/>
  <c r="J36" i="30"/>
  <c r="I36" i="30"/>
  <c r="T36" i="30"/>
  <c r="H36" i="30"/>
  <c r="O36" i="30"/>
  <c r="N36" i="30"/>
  <c r="F36" i="30"/>
  <c r="M36" i="30"/>
  <c r="L36" i="30"/>
  <c r="Q97" i="29"/>
  <c r="R97" i="29" s="1"/>
  <c r="H34" i="30"/>
  <c r="O34" i="30"/>
  <c r="N34" i="30"/>
  <c r="F34" i="30"/>
  <c r="M34" i="30"/>
  <c r="L34" i="30"/>
  <c r="S34" i="30"/>
  <c r="J34" i="30"/>
  <c r="I34" i="30"/>
  <c r="O33" i="30"/>
  <c r="N33" i="30"/>
  <c r="F33" i="30"/>
  <c r="M33" i="30"/>
  <c r="L33" i="30"/>
  <c r="S33" i="30"/>
  <c r="J33" i="30"/>
  <c r="H33" i="30"/>
  <c r="I33" i="30"/>
  <c r="Q83" i="29"/>
  <c r="R83" i="29" s="1"/>
  <c r="S28" i="30"/>
  <c r="J28" i="30"/>
  <c r="I28" i="30"/>
  <c r="H28" i="30"/>
  <c r="O28" i="30"/>
  <c r="N28" i="30"/>
  <c r="F28" i="30"/>
  <c r="M28" i="30"/>
  <c r="L28" i="30"/>
  <c r="H142" i="28"/>
  <c r="J142" i="28" s="1"/>
  <c r="R142" i="28" s="1"/>
  <c r="H150" i="25"/>
  <c r="S37" i="30"/>
  <c r="J37" i="30"/>
  <c r="I37" i="30"/>
  <c r="H37" i="30"/>
  <c r="O37" i="30"/>
  <c r="N37" i="30"/>
  <c r="F37" i="30"/>
  <c r="M37" i="30"/>
  <c r="L37" i="30"/>
  <c r="S29" i="30"/>
  <c r="J29" i="30"/>
  <c r="I29" i="30"/>
  <c r="H29" i="30"/>
  <c r="O29" i="30"/>
  <c r="N29" i="30"/>
  <c r="F29" i="30"/>
  <c r="L29" i="30"/>
  <c r="M29" i="30"/>
  <c r="T141" i="28"/>
  <c r="H81" i="28"/>
  <c r="J81" i="28" s="1"/>
  <c r="R81" i="28" s="1"/>
  <c r="H86" i="25"/>
  <c r="T83" i="29"/>
  <c r="H131" i="25"/>
  <c r="L30" i="30"/>
  <c r="S30" i="30"/>
  <c r="J30" i="30"/>
  <c r="I30" i="30"/>
  <c r="H30" i="30"/>
  <c r="O30" i="30"/>
  <c r="N30" i="30"/>
  <c r="M30" i="30"/>
  <c r="F30" i="30"/>
  <c r="O25" i="30"/>
  <c r="N25" i="30"/>
  <c r="F25" i="30"/>
  <c r="M25" i="30"/>
  <c r="L25" i="30"/>
  <c r="S25" i="30"/>
  <c r="J25" i="30"/>
  <c r="I25" i="30"/>
  <c r="H25" i="30"/>
  <c r="Q114" i="29"/>
  <c r="H95" i="28"/>
  <c r="J95" i="28" s="1"/>
  <c r="R95" i="28" s="1"/>
  <c r="H100" i="25"/>
  <c r="V100" i="29" s="1"/>
  <c r="T52" i="29"/>
  <c r="N24" i="30"/>
  <c r="F24" i="30"/>
  <c r="M24" i="30"/>
  <c r="L24" i="30"/>
  <c r="S24" i="30"/>
  <c r="J24" i="30"/>
  <c r="I24" i="30"/>
  <c r="H24" i="30"/>
  <c r="O24" i="30"/>
  <c r="I35" i="30"/>
  <c r="H35" i="30"/>
  <c r="O35" i="30"/>
  <c r="N35" i="30"/>
  <c r="F35" i="30"/>
  <c r="M35" i="30"/>
  <c r="L35" i="30"/>
  <c r="S35" i="30"/>
  <c r="J35" i="30"/>
  <c r="T53" i="28"/>
  <c r="N33" i="26" l="1"/>
  <c r="P46" i="29"/>
  <c r="P51" i="29"/>
  <c r="P52" i="29"/>
  <c r="P48" i="29"/>
  <c r="P47" i="29"/>
  <c r="P49" i="29"/>
  <c r="P50" i="29"/>
  <c r="R96" i="29"/>
  <c r="R82" i="29"/>
  <c r="R95" i="29"/>
  <c r="R94" i="29"/>
  <c r="R78" i="29"/>
  <c r="R80" i="29"/>
  <c r="R77" i="29"/>
  <c r="P43" i="29"/>
  <c r="P42" i="29"/>
  <c r="Q63" i="31"/>
  <c r="P41" i="29"/>
  <c r="P40" i="29"/>
  <c r="Q71" i="31"/>
  <c r="Q28" i="30"/>
  <c r="Q37" i="30"/>
  <c r="Q62" i="31"/>
  <c r="Q58" i="31"/>
  <c r="Q66" i="31"/>
  <c r="T57" i="31"/>
  <c r="Q70" i="31"/>
  <c r="Q60" i="31"/>
  <c r="Q64" i="31"/>
  <c r="Q68" i="31"/>
  <c r="Q69" i="31"/>
  <c r="Q65" i="31"/>
  <c r="Q67" i="31"/>
  <c r="Q59" i="31"/>
  <c r="T69" i="31"/>
  <c r="Q30" i="30"/>
  <c r="Q35" i="30"/>
  <c r="Q25" i="30"/>
  <c r="Q29" i="30"/>
  <c r="Q24" i="30"/>
  <c r="Q33" i="30"/>
  <c r="Q61" i="31"/>
  <c r="Q36" i="30"/>
  <c r="Q31" i="30"/>
  <c r="T33" i="30"/>
  <c r="Q34" i="30"/>
  <c r="T29" i="30"/>
  <c r="Q27" i="30"/>
  <c r="T28" i="30"/>
  <c r="T34" i="30"/>
  <c r="T31" i="30"/>
  <c r="H143" i="28"/>
  <c r="J143" i="28" s="1"/>
  <c r="R143" i="28" s="1"/>
  <c r="H151" i="25"/>
  <c r="T25" i="30"/>
  <c r="T30" i="30"/>
  <c r="T142" i="28"/>
  <c r="Q32" i="30"/>
  <c r="P54" i="29"/>
  <c r="T54" i="29"/>
  <c r="H110" i="28"/>
  <c r="J110" i="28" s="1"/>
  <c r="R110" i="28" s="1"/>
  <c r="H118" i="25"/>
  <c r="N31" i="26" s="1"/>
  <c r="V117" i="29"/>
  <c r="P148" i="29"/>
  <c r="T148" i="29"/>
  <c r="T35" i="30"/>
  <c r="T24" i="30"/>
  <c r="T84" i="29"/>
  <c r="L25" i="23"/>
  <c r="C27" i="23"/>
  <c r="E27" i="23" s="1"/>
  <c r="T67" i="29"/>
  <c r="Q115" i="29"/>
  <c r="Q26" i="30"/>
  <c r="P53" i="29"/>
  <c r="T53" i="29"/>
  <c r="H82" i="28"/>
  <c r="J82" i="28" s="1"/>
  <c r="R82" i="28" s="1"/>
  <c r="H87" i="25"/>
  <c r="T98" i="29"/>
  <c r="V131" i="29"/>
  <c r="H124" i="28"/>
  <c r="J124" i="28" s="1"/>
  <c r="R124" i="28" s="1"/>
  <c r="H132" i="25"/>
  <c r="T37" i="30"/>
  <c r="H68" i="28"/>
  <c r="J68" i="28" s="1"/>
  <c r="R68" i="28" s="1"/>
  <c r="H70" i="25"/>
  <c r="T27" i="30"/>
  <c r="H96" i="28"/>
  <c r="J96" i="28" s="1"/>
  <c r="R96" i="28" s="1"/>
  <c r="H101" i="25"/>
  <c r="V101" i="29" s="1"/>
  <c r="T23" i="30"/>
  <c r="T117" i="29" l="1"/>
  <c r="V70" i="29"/>
  <c r="H71" i="25"/>
  <c r="N34" i="26"/>
  <c r="E101" i="31"/>
  <c r="O101" i="31" s="1"/>
  <c r="E102" i="31"/>
  <c r="H102" i="31" s="1"/>
  <c r="E104" i="31"/>
  <c r="O104" i="31" s="1"/>
  <c r="E100" i="31"/>
  <c r="I100" i="31" s="1"/>
  <c r="E97" i="31"/>
  <c r="K97" i="31" s="1"/>
  <c r="E96" i="31"/>
  <c r="F96" i="31" s="1"/>
  <c r="E92" i="31"/>
  <c r="N92" i="31" s="1"/>
  <c r="E93" i="31"/>
  <c r="M93" i="31" s="1"/>
  <c r="E98" i="31"/>
  <c r="J98" i="31" s="1"/>
  <c r="E105" i="31"/>
  <c r="J105" i="31" s="1"/>
  <c r="E99" i="31"/>
  <c r="I99" i="31" s="1"/>
  <c r="E94" i="31"/>
  <c r="K94" i="31" s="1"/>
  <c r="E91" i="31"/>
  <c r="L91" i="31" s="1"/>
  <c r="E95" i="31"/>
  <c r="M95" i="31" s="1"/>
  <c r="E103" i="31"/>
  <c r="P103" i="31" s="1"/>
  <c r="E87" i="31"/>
  <c r="M87" i="31" s="1"/>
  <c r="E75" i="31"/>
  <c r="S75" i="31" s="1"/>
  <c r="E81" i="31"/>
  <c r="O81" i="31" s="1"/>
  <c r="E78" i="31"/>
  <c r="P78" i="31" s="1"/>
  <c r="E83" i="31"/>
  <c r="P83" i="31" s="1"/>
  <c r="T83" i="31" s="1"/>
  <c r="E76" i="31"/>
  <c r="K76" i="31" s="1"/>
  <c r="E82" i="31"/>
  <c r="F82" i="31" s="1"/>
  <c r="E74" i="31"/>
  <c r="L74" i="31" s="1"/>
  <c r="E88" i="31"/>
  <c r="M88" i="31" s="1"/>
  <c r="E80" i="31"/>
  <c r="F80" i="31" s="1"/>
  <c r="E84" i="31"/>
  <c r="P84" i="31" s="1"/>
  <c r="E77" i="31"/>
  <c r="N77" i="31" s="1"/>
  <c r="E86" i="31"/>
  <c r="K86" i="31" s="1"/>
  <c r="E85" i="31"/>
  <c r="K85" i="31" s="1"/>
  <c r="E79" i="31"/>
  <c r="I79" i="31" s="1"/>
  <c r="T116" i="29"/>
  <c r="C30" i="23"/>
  <c r="E30" i="23" s="1"/>
  <c r="T143" i="28"/>
  <c r="E50" i="30"/>
  <c r="P50" i="30" s="1"/>
  <c r="E46" i="30"/>
  <c r="P46" i="30" s="1"/>
  <c r="E49" i="31"/>
  <c r="E53" i="30"/>
  <c r="P53" i="30" s="1"/>
  <c r="E43" i="31"/>
  <c r="E54" i="30"/>
  <c r="P54" i="30" s="1"/>
  <c r="E40" i="30"/>
  <c r="P40" i="30" s="1"/>
  <c r="E48" i="30"/>
  <c r="P48" i="30" s="1"/>
  <c r="E52" i="30"/>
  <c r="P52" i="30" s="1"/>
  <c r="E43" i="30"/>
  <c r="P43" i="30" s="1"/>
  <c r="E42" i="30"/>
  <c r="P42" i="30" s="1"/>
  <c r="E44" i="30"/>
  <c r="P44" i="30" s="1"/>
  <c r="E45" i="30"/>
  <c r="P45" i="30" s="1"/>
  <c r="E51" i="30"/>
  <c r="P51" i="30" s="1"/>
  <c r="E49" i="30"/>
  <c r="P49" i="30" s="1"/>
  <c r="E41" i="30"/>
  <c r="P41" i="30" s="1"/>
  <c r="E47" i="30"/>
  <c r="P47" i="30" s="1"/>
  <c r="T85" i="29"/>
  <c r="H83" i="28"/>
  <c r="J83" i="28" s="1"/>
  <c r="R83" i="28" s="1"/>
  <c r="H88" i="25"/>
  <c r="H69" i="28"/>
  <c r="J69" i="28" s="1"/>
  <c r="R69" i="28" s="1"/>
  <c r="T99" i="29"/>
  <c r="H111" i="28"/>
  <c r="J111" i="28" s="1"/>
  <c r="R111" i="28" s="1"/>
  <c r="H119" i="25"/>
  <c r="V119" i="29" s="1"/>
  <c r="V118" i="29"/>
  <c r="H97" i="28"/>
  <c r="J97" i="28" s="1"/>
  <c r="R97" i="28" s="1"/>
  <c r="H102" i="25"/>
  <c r="V102" i="29" s="1"/>
  <c r="H144" i="28"/>
  <c r="J144" i="28" s="1"/>
  <c r="R144" i="28" s="1"/>
  <c r="H152" i="25"/>
  <c r="T68" i="29"/>
  <c r="H125" i="28"/>
  <c r="J125" i="28" s="1"/>
  <c r="R125" i="28" s="1"/>
  <c r="H133" i="25"/>
  <c r="N35" i="26" s="1"/>
  <c r="V132" i="29"/>
  <c r="P149" i="29"/>
  <c r="T149" i="29"/>
  <c r="H72" i="25" l="1"/>
  <c r="V71" i="29"/>
  <c r="T63" i="28"/>
  <c r="T66" i="28"/>
  <c r="T68" i="28"/>
  <c r="T65" i="28"/>
  <c r="T67" i="28"/>
  <c r="T64" i="28"/>
  <c r="N100" i="31"/>
  <c r="N104" i="31"/>
  <c r="M104" i="31"/>
  <c r="J102" i="31"/>
  <c r="I75" i="31"/>
  <c r="P75" i="31"/>
  <c r="L75" i="31"/>
  <c r="M75" i="31"/>
  <c r="H81" i="31"/>
  <c r="F81" i="31"/>
  <c r="S104" i="31"/>
  <c r="I78" i="31"/>
  <c r="S100" i="31"/>
  <c r="I80" i="31"/>
  <c r="L78" i="31"/>
  <c r="F104" i="31"/>
  <c r="K100" i="31"/>
  <c r="J78" i="31"/>
  <c r="S78" i="31"/>
  <c r="I93" i="31"/>
  <c r="P80" i="31"/>
  <c r="T80" i="31" s="1"/>
  <c r="J75" i="31"/>
  <c r="J101" i="31"/>
  <c r="M80" i="31"/>
  <c r="N80" i="31"/>
  <c r="N75" i="31"/>
  <c r="O78" i="31"/>
  <c r="N102" i="31"/>
  <c r="N81" i="31"/>
  <c r="P104" i="31"/>
  <c r="T104" i="31" s="1"/>
  <c r="L101" i="31"/>
  <c r="O75" i="31"/>
  <c r="H78" i="31"/>
  <c r="O102" i="31"/>
  <c r="I104" i="31"/>
  <c r="F78" i="31"/>
  <c r="J80" i="31"/>
  <c r="H100" i="31"/>
  <c r="N78" i="31"/>
  <c r="K80" i="31"/>
  <c r="P105" i="31"/>
  <c r="T105" i="31" s="1"/>
  <c r="J100" i="31"/>
  <c r="F75" i="31"/>
  <c r="M78" i="31"/>
  <c r="K78" i="31"/>
  <c r="H80" i="31"/>
  <c r="M102" i="31"/>
  <c r="I81" i="31"/>
  <c r="K104" i="31"/>
  <c r="K75" i="31"/>
  <c r="S80" i="31"/>
  <c r="H104" i="31"/>
  <c r="L81" i="31"/>
  <c r="M96" i="31"/>
  <c r="N97" i="31"/>
  <c r="O97" i="31"/>
  <c r="O76" i="31"/>
  <c r="H97" i="31"/>
  <c r="P97" i="31"/>
  <c r="T97" i="31" s="1"/>
  <c r="I97" i="31"/>
  <c r="L97" i="31"/>
  <c r="J97" i="31"/>
  <c r="M97" i="31"/>
  <c r="S97" i="31"/>
  <c r="F97" i="31"/>
  <c r="L80" i="31"/>
  <c r="I102" i="31"/>
  <c r="P102" i="31"/>
  <c r="T102" i="31" s="1"/>
  <c r="J81" i="31"/>
  <c r="M105" i="31"/>
  <c r="S105" i="31"/>
  <c r="K101" i="31"/>
  <c r="F100" i="31"/>
  <c r="M84" i="31"/>
  <c r="K102" i="31"/>
  <c r="S81" i="31"/>
  <c r="F105" i="31"/>
  <c r="K105" i="31"/>
  <c r="H75" i="31"/>
  <c r="O80" i="31"/>
  <c r="L102" i="31"/>
  <c r="K81" i="31"/>
  <c r="N105" i="31"/>
  <c r="M101" i="31"/>
  <c r="O105" i="31"/>
  <c r="T84" i="31"/>
  <c r="F102" i="31"/>
  <c r="M81" i="31"/>
  <c r="H105" i="31"/>
  <c r="I105" i="31"/>
  <c r="S102" i="31"/>
  <c r="P81" i="31"/>
  <c r="T81" i="31" s="1"/>
  <c r="L105" i="31"/>
  <c r="S84" i="31"/>
  <c r="N96" i="31"/>
  <c r="H96" i="31"/>
  <c r="P96" i="31"/>
  <c r="T96" i="31" s="1"/>
  <c r="S96" i="31"/>
  <c r="H84" i="31"/>
  <c r="P98" i="31"/>
  <c r="T98" i="31" s="1"/>
  <c r="J84" i="31"/>
  <c r="S98" i="31"/>
  <c r="F91" i="31"/>
  <c r="L104" i="31"/>
  <c r="J104" i="31"/>
  <c r="S101" i="31"/>
  <c r="L77" i="31"/>
  <c r="F101" i="31"/>
  <c r="F84" i="31"/>
  <c r="H98" i="31"/>
  <c r="I98" i="31"/>
  <c r="S83" i="31"/>
  <c r="K98" i="31"/>
  <c r="O96" i="31"/>
  <c r="H101" i="31"/>
  <c r="P100" i="31"/>
  <c r="T100" i="31" s="1"/>
  <c r="H83" i="31"/>
  <c r="S94" i="31"/>
  <c r="F95" i="31"/>
  <c r="I74" i="31"/>
  <c r="I83" i="31"/>
  <c r="J88" i="31"/>
  <c r="I94" i="31"/>
  <c r="M94" i="31"/>
  <c r="I101" i="31"/>
  <c r="N101" i="31"/>
  <c r="M100" i="31"/>
  <c r="F98" i="31"/>
  <c r="O88" i="31"/>
  <c r="H91" i="31"/>
  <c r="P101" i="31"/>
  <c r="T101" i="31" s="1"/>
  <c r="M98" i="31"/>
  <c r="P94" i="31"/>
  <c r="T94" i="31" s="1"/>
  <c r="L99" i="31"/>
  <c r="N82" i="31"/>
  <c r="L93" i="31"/>
  <c r="J74" i="31"/>
  <c r="K96" i="31"/>
  <c r="I96" i="31"/>
  <c r="M74" i="31"/>
  <c r="P74" i="31"/>
  <c r="Q74" i="31" s="1"/>
  <c r="F93" i="31"/>
  <c r="K95" i="31"/>
  <c r="H74" i="31"/>
  <c r="L96" i="31"/>
  <c r="J96" i="31"/>
  <c r="N74" i="31"/>
  <c r="N93" i="31"/>
  <c r="P95" i="31"/>
  <c r="T95" i="31" s="1"/>
  <c r="O74" i="31"/>
  <c r="O93" i="31"/>
  <c r="S95" i="31"/>
  <c r="I95" i="31"/>
  <c r="K93" i="31"/>
  <c r="M76" i="31"/>
  <c r="F74" i="31"/>
  <c r="P93" i="31"/>
  <c r="T93" i="31" s="1"/>
  <c r="S74" i="31"/>
  <c r="H93" i="31"/>
  <c r="S92" i="31"/>
  <c r="S82" i="31"/>
  <c r="O82" i="31"/>
  <c r="M92" i="31"/>
  <c r="I82" i="31"/>
  <c r="H82" i="31"/>
  <c r="M103" i="31"/>
  <c r="H92" i="31"/>
  <c r="J82" i="31"/>
  <c r="P82" i="31"/>
  <c r="T82" i="31" s="1"/>
  <c r="L92" i="31"/>
  <c r="K82" i="31"/>
  <c r="K92" i="31"/>
  <c r="N98" i="31"/>
  <c r="L98" i="31"/>
  <c r="K84" i="31"/>
  <c r="O94" i="31"/>
  <c r="L95" i="31"/>
  <c r="J92" i="31"/>
  <c r="L82" i="31"/>
  <c r="M82" i="31"/>
  <c r="J79" i="31"/>
  <c r="P92" i="31"/>
  <c r="T92" i="31" s="1"/>
  <c r="I92" i="31"/>
  <c r="S93" i="31"/>
  <c r="O100" i="31"/>
  <c r="M83" i="31"/>
  <c r="K103" i="31"/>
  <c r="H94" i="31"/>
  <c r="H95" i="31"/>
  <c r="F92" i="31"/>
  <c r="J91" i="31"/>
  <c r="F83" i="31"/>
  <c r="L84" i="31"/>
  <c r="F94" i="31"/>
  <c r="L94" i="31"/>
  <c r="O92" i="31"/>
  <c r="I91" i="31"/>
  <c r="K74" i="31"/>
  <c r="J93" i="31"/>
  <c r="T103" i="31"/>
  <c r="L100" i="31"/>
  <c r="N83" i="31"/>
  <c r="O98" i="31"/>
  <c r="H103" i="31"/>
  <c r="N94" i="31"/>
  <c r="J103" i="31"/>
  <c r="S91" i="31"/>
  <c r="J83" i="31"/>
  <c r="P88" i="31"/>
  <c r="T88" i="31" s="1"/>
  <c r="J94" i="31"/>
  <c r="J95" i="31"/>
  <c r="N95" i="31"/>
  <c r="O99" i="31"/>
  <c r="O91" i="31"/>
  <c r="M99" i="31"/>
  <c r="N99" i="31"/>
  <c r="H77" i="31"/>
  <c r="H99" i="31"/>
  <c r="P99" i="31"/>
  <c r="T99" i="31" s="1"/>
  <c r="J99" i="31"/>
  <c r="K99" i="31"/>
  <c r="S99" i="31"/>
  <c r="L76" i="31"/>
  <c r="N76" i="31"/>
  <c r="L83" i="31"/>
  <c r="F103" i="31"/>
  <c r="L103" i="31"/>
  <c r="F99" i="31"/>
  <c r="F76" i="31"/>
  <c r="J76" i="31"/>
  <c r="P76" i="31"/>
  <c r="T76" i="31" s="1"/>
  <c r="S76" i="31"/>
  <c r="I103" i="31"/>
  <c r="H76" i="31"/>
  <c r="O83" i="31"/>
  <c r="S103" i="31"/>
  <c r="I76" i="31"/>
  <c r="N103" i="31"/>
  <c r="K83" i="31"/>
  <c r="N91" i="31"/>
  <c r="O95" i="31"/>
  <c r="M91" i="31"/>
  <c r="K91" i="31"/>
  <c r="P91" i="31"/>
  <c r="Q91" i="31" s="1"/>
  <c r="O103" i="31"/>
  <c r="O77" i="31"/>
  <c r="M77" i="31"/>
  <c r="S77" i="31"/>
  <c r="P77" i="31"/>
  <c r="T77" i="31" s="1"/>
  <c r="F87" i="31"/>
  <c r="S87" i="31"/>
  <c r="L87" i="31"/>
  <c r="H88" i="31"/>
  <c r="L88" i="31"/>
  <c r="K88" i="31"/>
  <c r="P87" i="31"/>
  <c r="T87" i="31" s="1"/>
  <c r="N88" i="31"/>
  <c r="S88" i="31"/>
  <c r="F77" i="31"/>
  <c r="J77" i="31"/>
  <c r="N87" i="31"/>
  <c r="F88" i="31"/>
  <c r="H87" i="31"/>
  <c r="I88" i="31"/>
  <c r="M85" i="31"/>
  <c r="K87" i="31"/>
  <c r="F85" i="31"/>
  <c r="O85" i="31"/>
  <c r="J85" i="31"/>
  <c r="I87" i="31"/>
  <c r="O87" i="31"/>
  <c r="H85" i="31"/>
  <c r="J87" i="31"/>
  <c r="I85" i="31"/>
  <c r="N85" i="31"/>
  <c r="T59" i="28"/>
  <c r="S79" i="31"/>
  <c r="N79" i="31"/>
  <c r="K79" i="31"/>
  <c r="O79" i="31"/>
  <c r="L79" i="31"/>
  <c r="F79" i="31"/>
  <c r="M79" i="31"/>
  <c r="H79" i="31"/>
  <c r="P79" i="31"/>
  <c r="T79" i="31" s="1"/>
  <c r="S85" i="31"/>
  <c r="P85" i="31"/>
  <c r="T85" i="31" s="1"/>
  <c r="L85" i="31"/>
  <c r="I84" i="31"/>
  <c r="S86" i="31"/>
  <c r="T58" i="28"/>
  <c r="T60" i="28"/>
  <c r="J86" i="31"/>
  <c r="L86" i="31"/>
  <c r="H86" i="31"/>
  <c r="M86" i="31"/>
  <c r="I86" i="31"/>
  <c r="O86" i="31"/>
  <c r="F86" i="31"/>
  <c r="P86" i="31"/>
  <c r="T86" i="31" s="1"/>
  <c r="N86" i="31"/>
  <c r="I77" i="31"/>
  <c r="N84" i="31"/>
  <c r="O84" i="31"/>
  <c r="K77" i="31"/>
  <c r="T56" i="28"/>
  <c r="T57" i="28"/>
  <c r="T61" i="28"/>
  <c r="T62" i="28"/>
  <c r="T75" i="31"/>
  <c r="H134" i="25"/>
  <c r="N36" i="26" s="1"/>
  <c r="H126" i="28"/>
  <c r="J126" i="28" s="1"/>
  <c r="R126" i="28" s="1"/>
  <c r="V133" i="29"/>
  <c r="H145" i="28"/>
  <c r="J145" i="28" s="1"/>
  <c r="R145" i="28" s="1"/>
  <c r="H153" i="25"/>
  <c r="H112" i="28"/>
  <c r="J112" i="28" s="1"/>
  <c r="R112" i="28" s="1"/>
  <c r="H120" i="25"/>
  <c r="V120" i="29" s="1"/>
  <c r="T69" i="29"/>
  <c r="T69" i="28"/>
  <c r="N42" i="30"/>
  <c r="F42" i="30"/>
  <c r="M42" i="30"/>
  <c r="L42" i="30"/>
  <c r="S42" i="30"/>
  <c r="J42" i="30"/>
  <c r="I42" i="30"/>
  <c r="T42" i="30"/>
  <c r="H42" i="30"/>
  <c r="O42" i="30"/>
  <c r="N49" i="31"/>
  <c r="F49" i="31"/>
  <c r="M49" i="31"/>
  <c r="L49" i="31"/>
  <c r="K49" i="31"/>
  <c r="S49" i="31"/>
  <c r="J49" i="31"/>
  <c r="I49" i="31"/>
  <c r="P49" i="31"/>
  <c r="Q49" i="31" s="1"/>
  <c r="H49" i="31"/>
  <c r="O49" i="31"/>
  <c r="Q131" i="29"/>
  <c r="T144" i="28"/>
  <c r="O43" i="30"/>
  <c r="N43" i="30"/>
  <c r="F43" i="30"/>
  <c r="M43" i="30"/>
  <c r="L43" i="30"/>
  <c r="S43" i="30"/>
  <c r="J43" i="30"/>
  <c r="I43" i="30"/>
  <c r="H43" i="30"/>
  <c r="S46" i="30"/>
  <c r="J46" i="30"/>
  <c r="I46" i="30"/>
  <c r="T46" i="30"/>
  <c r="H46" i="30"/>
  <c r="O46" i="30"/>
  <c r="N46" i="30"/>
  <c r="F46" i="30"/>
  <c r="M46" i="30"/>
  <c r="L46" i="30"/>
  <c r="P150" i="29"/>
  <c r="T150" i="29"/>
  <c r="H44" i="30"/>
  <c r="O44" i="30"/>
  <c r="N44" i="30"/>
  <c r="F44" i="30"/>
  <c r="M44" i="30"/>
  <c r="L44" i="30"/>
  <c r="S44" i="30"/>
  <c r="J44" i="30"/>
  <c r="I44" i="30"/>
  <c r="I53" i="30"/>
  <c r="H53" i="30"/>
  <c r="O53" i="30"/>
  <c r="N53" i="30"/>
  <c r="F53" i="30"/>
  <c r="M53" i="30"/>
  <c r="L53" i="30"/>
  <c r="S53" i="30"/>
  <c r="J53" i="30"/>
  <c r="Q117" i="29"/>
  <c r="R115" i="29" s="1"/>
  <c r="H98" i="28"/>
  <c r="J98" i="28" s="1"/>
  <c r="R98" i="28" s="1"/>
  <c r="H103" i="25"/>
  <c r="V103" i="29" s="1"/>
  <c r="S47" i="30"/>
  <c r="J47" i="30"/>
  <c r="I47" i="30"/>
  <c r="T47" i="30"/>
  <c r="H47" i="30"/>
  <c r="O47" i="30"/>
  <c r="N47" i="30"/>
  <c r="F47" i="30"/>
  <c r="M47" i="30"/>
  <c r="L47" i="30"/>
  <c r="T52" i="30"/>
  <c r="H52" i="30"/>
  <c r="O52" i="30"/>
  <c r="N52" i="30"/>
  <c r="F52" i="30"/>
  <c r="M52" i="30"/>
  <c r="L52" i="30"/>
  <c r="S52" i="30"/>
  <c r="J52" i="30"/>
  <c r="I52" i="30"/>
  <c r="N50" i="30"/>
  <c r="F50" i="30"/>
  <c r="M50" i="30"/>
  <c r="L50" i="30"/>
  <c r="S50" i="30"/>
  <c r="J50" i="30"/>
  <c r="I50" i="30"/>
  <c r="H50" i="30"/>
  <c r="O50" i="30"/>
  <c r="T131" i="29"/>
  <c r="H84" i="28"/>
  <c r="J84" i="28" s="1"/>
  <c r="R84" i="28" s="1"/>
  <c r="H89" i="25"/>
  <c r="M41" i="30"/>
  <c r="S41" i="30"/>
  <c r="J41" i="30"/>
  <c r="I41" i="30"/>
  <c r="H41" i="30"/>
  <c r="O41" i="30"/>
  <c r="N41" i="30"/>
  <c r="F41" i="30"/>
  <c r="L41" i="30"/>
  <c r="L48" i="30"/>
  <c r="S48" i="30"/>
  <c r="J48" i="30"/>
  <c r="I48" i="30"/>
  <c r="H48" i="30"/>
  <c r="O48" i="30"/>
  <c r="N48" i="30"/>
  <c r="F48" i="30"/>
  <c r="M48" i="30"/>
  <c r="M49" i="30"/>
  <c r="L49" i="30"/>
  <c r="S49" i="30"/>
  <c r="J49" i="30"/>
  <c r="I49" i="30"/>
  <c r="T49" i="30"/>
  <c r="H49" i="30"/>
  <c r="O49" i="30"/>
  <c r="N49" i="30"/>
  <c r="F49" i="30"/>
  <c r="S40" i="30"/>
  <c r="J40" i="30"/>
  <c r="I40" i="30"/>
  <c r="Q40" i="30"/>
  <c r="H40" i="30"/>
  <c r="O40" i="30"/>
  <c r="N40" i="30"/>
  <c r="F40" i="30"/>
  <c r="M40" i="30"/>
  <c r="L40" i="30"/>
  <c r="T78" i="31"/>
  <c r="O51" i="30"/>
  <c r="N51" i="30"/>
  <c r="F51" i="30"/>
  <c r="M51" i="30"/>
  <c r="L51" i="30"/>
  <c r="S51" i="30"/>
  <c r="J51" i="30"/>
  <c r="I51" i="30"/>
  <c r="H51" i="30"/>
  <c r="S54" i="30"/>
  <c r="J54" i="30"/>
  <c r="I54" i="30"/>
  <c r="H54" i="30"/>
  <c r="O54" i="30"/>
  <c r="N54" i="30"/>
  <c r="F54" i="30"/>
  <c r="M54" i="30"/>
  <c r="L54" i="30"/>
  <c r="T86" i="29"/>
  <c r="I45" i="30"/>
  <c r="H45" i="30"/>
  <c r="O45" i="30"/>
  <c r="N45" i="30"/>
  <c r="F45" i="30"/>
  <c r="M45" i="30"/>
  <c r="L45" i="30"/>
  <c r="S45" i="30"/>
  <c r="J45" i="30"/>
  <c r="P43" i="31"/>
  <c r="Q43" i="31" s="1"/>
  <c r="H43" i="31"/>
  <c r="O43" i="31"/>
  <c r="N43" i="31"/>
  <c r="F43" i="31"/>
  <c r="M43" i="31"/>
  <c r="L43" i="31"/>
  <c r="K43" i="31"/>
  <c r="S43" i="31"/>
  <c r="J43" i="31"/>
  <c r="I43" i="31"/>
  <c r="T100" i="29"/>
  <c r="T71" i="29" l="1"/>
  <c r="H73" i="25"/>
  <c r="H74" i="25" s="1"/>
  <c r="H70" i="28" s="1"/>
  <c r="J70" i="28" s="1"/>
  <c r="R70" i="28" s="1"/>
  <c r="T70" i="28" s="1"/>
  <c r="V72" i="29"/>
  <c r="Q75" i="31"/>
  <c r="T74" i="31"/>
  <c r="Q78" i="31"/>
  <c r="Q84" i="31"/>
  <c r="Q83" i="31"/>
  <c r="Q76" i="31"/>
  <c r="Q80" i="31"/>
  <c r="Q85" i="31"/>
  <c r="Q77" i="31"/>
  <c r="Q82" i="31"/>
  <c r="Q88" i="31"/>
  <c r="Q81" i="31"/>
  <c r="R117" i="29"/>
  <c r="R114" i="29"/>
  <c r="Q95" i="31"/>
  <c r="Q94" i="31"/>
  <c r="T91" i="31"/>
  <c r="Q96" i="31"/>
  <c r="Q100" i="31"/>
  <c r="Q99" i="31"/>
  <c r="Q98" i="31"/>
  <c r="Q97" i="31"/>
  <c r="Q92" i="31"/>
  <c r="Q104" i="31"/>
  <c r="Q102" i="31"/>
  <c r="Q93" i="31"/>
  <c r="Q105" i="31"/>
  <c r="Q103" i="31"/>
  <c r="Q101" i="31"/>
  <c r="Q87" i="31"/>
  <c r="Q79" i="31"/>
  <c r="Q86" i="31"/>
  <c r="Q45" i="30"/>
  <c r="T45" i="30"/>
  <c r="Q51" i="30"/>
  <c r="T49" i="31"/>
  <c r="Q54" i="30"/>
  <c r="Q41" i="30"/>
  <c r="T132" i="29"/>
  <c r="T43" i="31"/>
  <c r="Q48" i="30"/>
  <c r="T118" i="29"/>
  <c r="T54" i="30"/>
  <c r="Q53" i="30"/>
  <c r="Q43" i="30"/>
  <c r="P151" i="29"/>
  <c r="T151" i="29"/>
  <c r="H146" i="28"/>
  <c r="J146" i="28" s="1"/>
  <c r="R146" i="28" s="1"/>
  <c r="H154" i="25"/>
  <c r="T51" i="30"/>
  <c r="Q49" i="30"/>
  <c r="T48" i="30"/>
  <c r="Q50" i="30"/>
  <c r="T53" i="30"/>
  <c r="T145" i="28"/>
  <c r="T87" i="29"/>
  <c r="H99" i="28"/>
  <c r="J99" i="28" s="1"/>
  <c r="R99" i="28" s="1"/>
  <c r="H104" i="25"/>
  <c r="V104" i="29" s="1"/>
  <c r="H85" i="28"/>
  <c r="J85" i="28" s="1"/>
  <c r="R85" i="28" s="1"/>
  <c r="H90" i="25"/>
  <c r="T40" i="30"/>
  <c r="Q46" i="30"/>
  <c r="T70" i="29"/>
  <c r="T101" i="29"/>
  <c r="H135" i="25"/>
  <c r="N39" i="26" s="1"/>
  <c r="H127" i="28"/>
  <c r="J127" i="28" s="1"/>
  <c r="R127" i="28" s="1"/>
  <c r="V134" i="29"/>
  <c r="T41" i="30"/>
  <c r="Q47" i="30"/>
  <c r="Q44" i="30"/>
  <c r="T43" i="30"/>
  <c r="T50" i="30"/>
  <c r="Q52" i="30"/>
  <c r="T44" i="30"/>
  <c r="Q42" i="30"/>
  <c r="H113" i="28"/>
  <c r="J113" i="28" s="1"/>
  <c r="R113" i="28" s="1"/>
  <c r="H121" i="25"/>
  <c r="V121" i="29" s="1"/>
  <c r="T72" i="29" l="1"/>
  <c r="E116" i="31"/>
  <c r="P116" i="31" s="1"/>
  <c r="T133" i="29"/>
  <c r="E111" i="31"/>
  <c r="S111" i="31" s="1"/>
  <c r="E114" i="31"/>
  <c r="J114" i="31" s="1"/>
  <c r="E117" i="31"/>
  <c r="P117" i="31" s="1"/>
  <c r="E120" i="31"/>
  <c r="P120" i="31" s="1"/>
  <c r="T120" i="31" s="1"/>
  <c r="E112" i="31"/>
  <c r="S112" i="31" s="1"/>
  <c r="E122" i="31"/>
  <c r="O122" i="31" s="1"/>
  <c r="E110" i="31"/>
  <c r="L110" i="31" s="1"/>
  <c r="E115" i="31"/>
  <c r="P115" i="31" s="1"/>
  <c r="T115" i="31" s="1"/>
  <c r="E118" i="31"/>
  <c r="N118" i="31" s="1"/>
  <c r="E108" i="31"/>
  <c r="O108" i="31" s="1"/>
  <c r="E121" i="31"/>
  <c r="O121" i="31" s="1"/>
  <c r="E119" i="31"/>
  <c r="I119" i="31" s="1"/>
  <c r="E109" i="31"/>
  <c r="J109" i="31" s="1"/>
  <c r="E113" i="31"/>
  <c r="L113" i="31" s="1"/>
  <c r="T102" i="29"/>
  <c r="Q133" i="29"/>
  <c r="H86" i="28"/>
  <c r="J86" i="28" s="1"/>
  <c r="R86" i="28" s="1"/>
  <c r="H91" i="25"/>
  <c r="H87" i="28" s="1"/>
  <c r="J87" i="28" s="1"/>
  <c r="R87" i="28" s="1"/>
  <c r="P152" i="29"/>
  <c r="T152" i="29"/>
  <c r="T88" i="29"/>
  <c r="H147" i="28"/>
  <c r="J147" i="28" s="1"/>
  <c r="R147" i="28" s="1"/>
  <c r="H155" i="25"/>
  <c r="V135" i="29"/>
  <c r="H136" i="25"/>
  <c r="N37" i="26" s="1"/>
  <c r="H128" i="28"/>
  <c r="J128" i="28" s="1"/>
  <c r="R128" i="28" s="1"/>
  <c r="T146" i="28"/>
  <c r="H114" i="28"/>
  <c r="J114" i="28" s="1"/>
  <c r="R114" i="28" s="1"/>
  <c r="H122" i="25"/>
  <c r="V122" i="29" s="1"/>
  <c r="H100" i="28"/>
  <c r="J100" i="28" s="1"/>
  <c r="R100" i="28" s="1"/>
  <c r="H105" i="25"/>
  <c r="V105" i="29" s="1"/>
  <c r="T119" i="29"/>
  <c r="P66" i="29" l="1"/>
  <c r="P62" i="29"/>
  <c r="P67" i="29"/>
  <c r="P63" i="29"/>
  <c r="P60" i="29"/>
  <c r="P57" i="29"/>
  <c r="P70" i="29"/>
  <c r="P65" i="29"/>
  <c r="P68" i="29"/>
  <c r="P59" i="29"/>
  <c r="P71" i="29"/>
  <c r="P61" i="29"/>
  <c r="P72" i="29"/>
  <c r="P69" i="29"/>
  <c r="P58" i="29"/>
  <c r="T135" i="29"/>
  <c r="T85" i="28"/>
  <c r="T81" i="28"/>
  <c r="T83" i="28"/>
  <c r="T80" i="28"/>
  <c r="T84" i="28"/>
  <c r="T82" i="28"/>
  <c r="F114" i="31"/>
  <c r="I112" i="31"/>
  <c r="K116" i="31"/>
  <c r="P112" i="31"/>
  <c r="T112" i="31" s="1"/>
  <c r="H114" i="31"/>
  <c r="S114" i="31"/>
  <c r="L117" i="31"/>
  <c r="F117" i="31"/>
  <c r="M116" i="31"/>
  <c r="H117" i="31"/>
  <c r="M117" i="31"/>
  <c r="M114" i="31"/>
  <c r="I114" i="31"/>
  <c r="J112" i="31"/>
  <c r="F112" i="31"/>
  <c r="P109" i="31"/>
  <c r="T109" i="31" s="1"/>
  <c r="O114" i="31"/>
  <c r="N116" i="31"/>
  <c r="P114" i="31"/>
  <c r="T114" i="31" s="1"/>
  <c r="I116" i="31"/>
  <c r="F108" i="31"/>
  <c r="K114" i="31"/>
  <c r="N114" i="31"/>
  <c r="L114" i="31"/>
  <c r="H108" i="31"/>
  <c r="S110" i="31"/>
  <c r="J117" i="31"/>
  <c r="K112" i="31"/>
  <c r="F116" i="31"/>
  <c r="P111" i="31"/>
  <c r="T111" i="31" s="1"/>
  <c r="N108" i="31"/>
  <c r="I111" i="31"/>
  <c r="H116" i="31"/>
  <c r="L116" i="31"/>
  <c r="N117" i="31"/>
  <c r="J111" i="31"/>
  <c r="O117" i="31"/>
  <c r="O111" i="31"/>
  <c r="F111" i="31"/>
  <c r="H109" i="31"/>
  <c r="K111" i="31"/>
  <c r="O112" i="31"/>
  <c r="L112" i="31"/>
  <c r="F109" i="31"/>
  <c r="J116" i="31"/>
  <c r="I117" i="31"/>
  <c r="L111" i="31"/>
  <c r="N112" i="31"/>
  <c r="I109" i="31"/>
  <c r="S116" i="31"/>
  <c r="S117" i="31"/>
  <c r="H111" i="31"/>
  <c r="H112" i="31"/>
  <c r="N121" i="31"/>
  <c r="S121" i="31"/>
  <c r="J110" i="31"/>
  <c r="N111" i="31"/>
  <c r="M111" i="31"/>
  <c r="M112" i="31"/>
  <c r="N109" i="31"/>
  <c r="H115" i="31"/>
  <c r="O116" i="31"/>
  <c r="K117" i="31"/>
  <c r="S109" i="31"/>
  <c r="F121" i="31"/>
  <c r="H121" i="31"/>
  <c r="L121" i="31"/>
  <c r="I121" i="31"/>
  <c r="S115" i="31"/>
  <c r="M115" i="31"/>
  <c r="J115" i="31"/>
  <c r="P113" i="31"/>
  <c r="T113" i="31" s="1"/>
  <c r="H113" i="31"/>
  <c r="O115" i="31"/>
  <c r="J113" i="31"/>
  <c r="K113" i="31"/>
  <c r="I113" i="31"/>
  <c r="L115" i="31"/>
  <c r="F115" i="31"/>
  <c r="K115" i="31"/>
  <c r="N115" i="31"/>
  <c r="H110" i="31"/>
  <c r="N110" i="31"/>
  <c r="F113" i="31"/>
  <c r="N113" i="31"/>
  <c r="P122" i="31"/>
  <c r="T122" i="31" s="1"/>
  <c r="O113" i="31"/>
  <c r="M113" i="31"/>
  <c r="M121" i="31"/>
  <c r="K122" i="31"/>
  <c r="S113" i="31"/>
  <c r="P121" i="31"/>
  <c r="T121" i="31" s="1"/>
  <c r="K108" i="31"/>
  <c r="J121" i="31"/>
  <c r="J108" i="31"/>
  <c r="I122" i="31"/>
  <c r="M109" i="31"/>
  <c r="O119" i="31"/>
  <c r="K109" i="31"/>
  <c r="N122" i="31"/>
  <c r="I108" i="31"/>
  <c r="J122" i="31"/>
  <c r="L122" i="31"/>
  <c r="L108" i="31"/>
  <c r="H122" i="31"/>
  <c r="F122" i="31"/>
  <c r="P118" i="31"/>
  <c r="T118" i="31" s="1"/>
  <c r="J118" i="31"/>
  <c r="S118" i="31"/>
  <c r="F118" i="31"/>
  <c r="H118" i="31"/>
  <c r="I118" i="31"/>
  <c r="M118" i="31"/>
  <c r="O118" i="31"/>
  <c r="S119" i="31"/>
  <c r="P108" i="31"/>
  <c r="Q108" i="31" s="1"/>
  <c r="F110" i="31"/>
  <c r="O120" i="31"/>
  <c r="H119" i="31"/>
  <c r="O110" i="31"/>
  <c r="I120" i="31"/>
  <c r="J119" i="31"/>
  <c r="J120" i="31"/>
  <c r="L119" i="31"/>
  <c r="M108" i="31"/>
  <c r="S108" i="31"/>
  <c r="P110" i="31"/>
  <c r="T110" i="31" s="1"/>
  <c r="M119" i="31"/>
  <c r="N119" i="31"/>
  <c r="K110" i="31"/>
  <c r="F119" i="31"/>
  <c r="N120" i="31"/>
  <c r="O109" i="31"/>
  <c r="P119" i="31"/>
  <c r="T119" i="31" s="1"/>
  <c r="K119" i="31"/>
  <c r="L118" i="31"/>
  <c r="I115" i="31"/>
  <c r="I110" i="31"/>
  <c r="S120" i="31"/>
  <c r="H120" i="31"/>
  <c r="L109" i="31"/>
  <c r="K121" i="31"/>
  <c r="K118" i="31"/>
  <c r="M110" i="31"/>
  <c r="F120" i="31"/>
  <c r="M122" i="31"/>
  <c r="S122" i="31"/>
  <c r="M120" i="31"/>
  <c r="T78" i="28"/>
  <c r="K120" i="31"/>
  <c r="L120" i="31"/>
  <c r="T77" i="28"/>
  <c r="T79" i="28"/>
  <c r="T75" i="28"/>
  <c r="T76" i="28"/>
  <c r="T74" i="28"/>
  <c r="T73" i="28"/>
  <c r="T116" i="31"/>
  <c r="P153" i="29"/>
  <c r="T153" i="29"/>
  <c r="T89" i="29"/>
  <c r="T87" i="28"/>
  <c r="T120" i="29"/>
  <c r="T86" i="28"/>
  <c r="H129" i="28"/>
  <c r="J129" i="28" s="1"/>
  <c r="R129" i="28" s="1"/>
  <c r="H137" i="25"/>
  <c r="N38" i="26" s="1"/>
  <c r="V136" i="29"/>
  <c r="Q134" i="29"/>
  <c r="T103" i="29"/>
  <c r="T117" i="31"/>
  <c r="H101" i="28"/>
  <c r="J101" i="28" s="1"/>
  <c r="R101" i="28" s="1"/>
  <c r="H106" i="25"/>
  <c r="H148" i="28"/>
  <c r="J148" i="28" s="1"/>
  <c r="R148" i="28" s="1"/>
  <c r="H156" i="25"/>
  <c r="T134" i="29"/>
  <c r="H115" i="28"/>
  <c r="J115" i="28" s="1"/>
  <c r="R115" i="28" s="1"/>
  <c r="H123" i="25"/>
  <c r="V123" i="29" s="1"/>
  <c r="T147" i="28"/>
  <c r="E57" i="30" l="1"/>
  <c r="E71" i="30"/>
  <c r="E74" i="30"/>
  <c r="E65" i="30"/>
  <c r="E68" i="30"/>
  <c r="E73" i="30"/>
  <c r="E64" i="30"/>
  <c r="E59" i="30"/>
  <c r="E72" i="30"/>
  <c r="E62" i="30"/>
  <c r="E66" i="30"/>
  <c r="E63" i="30"/>
  <c r="E58" i="30"/>
  <c r="E67" i="30"/>
  <c r="E61" i="30"/>
  <c r="E60" i="30"/>
  <c r="E69" i="30"/>
  <c r="E70" i="30"/>
  <c r="V106" i="29"/>
  <c r="H107" i="25"/>
  <c r="H108" i="25" s="1"/>
  <c r="H109" i="25" s="1"/>
  <c r="H110" i="25" s="1"/>
  <c r="H111" i="25" s="1"/>
  <c r="P86" i="29"/>
  <c r="P84" i="29"/>
  <c r="P88" i="29"/>
  <c r="P87" i="29"/>
  <c r="P85" i="29"/>
  <c r="P89" i="29"/>
  <c r="Q120" i="31"/>
  <c r="Q115" i="31"/>
  <c r="Q122" i="31"/>
  <c r="Q110" i="31"/>
  <c r="Q111" i="31"/>
  <c r="T108" i="31"/>
  <c r="Q109" i="31"/>
  <c r="Q113" i="31"/>
  <c r="Q112" i="31"/>
  <c r="Q118" i="31"/>
  <c r="Q119" i="31"/>
  <c r="Q117" i="31"/>
  <c r="Q116" i="31"/>
  <c r="Q121" i="31"/>
  <c r="Q114" i="31"/>
  <c r="P82" i="29"/>
  <c r="P83" i="29"/>
  <c r="P81" i="29"/>
  <c r="P79" i="29"/>
  <c r="P78" i="29"/>
  <c r="H130" i="28"/>
  <c r="J130" i="28" s="1"/>
  <c r="R130" i="28" s="1"/>
  <c r="H138" i="25"/>
  <c r="V138" i="29" s="1"/>
  <c r="V137" i="29"/>
  <c r="P154" i="29"/>
  <c r="T154" i="29"/>
  <c r="T104" i="29"/>
  <c r="H116" i="28"/>
  <c r="J116" i="28" s="1"/>
  <c r="R116" i="28" s="1"/>
  <c r="H124" i="25"/>
  <c r="H149" i="28"/>
  <c r="J149" i="28" s="1"/>
  <c r="R149" i="28" s="1"/>
  <c r="H157" i="25"/>
  <c r="T90" i="29"/>
  <c r="P90" i="29"/>
  <c r="T121" i="29"/>
  <c r="T148" i="28"/>
  <c r="P91" i="29"/>
  <c r="T91" i="29"/>
  <c r="H102" i="28"/>
  <c r="J102" i="28" s="1"/>
  <c r="R102" i="28" s="1"/>
  <c r="Q135" i="29"/>
  <c r="P66" i="30" l="1"/>
  <c r="T66" i="30" s="1"/>
  <c r="M66" i="30"/>
  <c r="J66" i="30"/>
  <c r="L66" i="30"/>
  <c r="H66" i="30"/>
  <c r="O66" i="30"/>
  <c r="N66" i="30"/>
  <c r="I66" i="30"/>
  <c r="F66" i="30"/>
  <c r="S66" i="30"/>
  <c r="P70" i="30"/>
  <c r="T70" i="30" s="1"/>
  <c r="L70" i="30"/>
  <c r="S70" i="30"/>
  <c r="J70" i="30"/>
  <c r="N70" i="30"/>
  <c r="H70" i="30"/>
  <c r="F70" i="30"/>
  <c r="O70" i="30"/>
  <c r="M70" i="30"/>
  <c r="I70" i="30"/>
  <c r="P62" i="30"/>
  <c r="T62" i="30" s="1"/>
  <c r="N62" i="30"/>
  <c r="M62" i="30"/>
  <c r="O62" i="30"/>
  <c r="L62" i="30"/>
  <c r="S62" i="30"/>
  <c r="J62" i="30"/>
  <c r="F62" i="30"/>
  <c r="I62" i="30"/>
  <c r="H62" i="30"/>
  <c r="M71" i="30"/>
  <c r="N71" i="30"/>
  <c r="I71" i="30"/>
  <c r="O71" i="30"/>
  <c r="P71" i="30"/>
  <c r="T71" i="30" s="1"/>
  <c r="F71" i="30"/>
  <c r="H71" i="30"/>
  <c r="J71" i="30"/>
  <c r="S71" i="30"/>
  <c r="L71" i="30"/>
  <c r="P69" i="30"/>
  <c r="T69" i="30" s="1"/>
  <c r="O69" i="30"/>
  <c r="M69" i="30"/>
  <c r="N69" i="30"/>
  <c r="L69" i="30"/>
  <c r="F69" i="30"/>
  <c r="H69" i="30"/>
  <c r="S69" i="30"/>
  <c r="J69" i="30"/>
  <c r="I69" i="30"/>
  <c r="H72" i="30"/>
  <c r="M72" i="30"/>
  <c r="N72" i="30"/>
  <c r="S72" i="30"/>
  <c r="O72" i="30"/>
  <c r="P72" i="30"/>
  <c r="T72" i="30" s="1"/>
  <c r="F72" i="30"/>
  <c r="I72" i="30"/>
  <c r="J72" i="30"/>
  <c r="L72" i="30"/>
  <c r="P57" i="30"/>
  <c r="Q57" i="30" s="1"/>
  <c r="M57" i="30"/>
  <c r="L57" i="30"/>
  <c r="I57" i="30"/>
  <c r="S57" i="30"/>
  <c r="J57" i="30"/>
  <c r="F57" i="30"/>
  <c r="H57" i="30"/>
  <c r="O57" i="30"/>
  <c r="N57" i="30"/>
  <c r="P60" i="30"/>
  <c r="N60" i="30"/>
  <c r="F60" i="30"/>
  <c r="S60" i="30"/>
  <c r="M60" i="30"/>
  <c r="J60" i="30"/>
  <c r="I60" i="30"/>
  <c r="H60" i="30"/>
  <c r="O60" i="30"/>
  <c r="L60" i="30"/>
  <c r="P59" i="30"/>
  <c r="L59" i="30"/>
  <c r="O59" i="30"/>
  <c r="N59" i="30"/>
  <c r="F59" i="30"/>
  <c r="H59" i="30"/>
  <c r="S59" i="30"/>
  <c r="M59" i="30"/>
  <c r="J59" i="30"/>
  <c r="I59" i="30"/>
  <c r="P61" i="30"/>
  <c r="T61" i="30" s="1"/>
  <c r="N61" i="30"/>
  <c r="S61" i="30"/>
  <c r="J61" i="30"/>
  <c r="I61" i="30"/>
  <c r="F61" i="30"/>
  <c r="L61" i="30"/>
  <c r="H61" i="30"/>
  <c r="O61" i="30"/>
  <c r="M61" i="30"/>
  <c r="P67" i="30"/>
  <c r="T67" i="30" s="1"/>
  <c r="L67" i="30"/>
  <c r="I67" i="30"/>
  <c r="H67" i="30"/>
  <c r="O67" i="30"/>
  <c r="N67" i="30"/>
  <c r="F67" i="30"/>
  <c r="S67" i="30"/>
  <c r="M67" i="30"/>
  <c r="J67" i="30"/>
  <c r="I73" i="30"/>
  <c r="L73" i="30"/>
  <c r="F73" i="30"/>
  <c r="O73" i="30"/>
  <c r="P73" i="30"/>
  <c r="S73" i="30"/>
  <c r="H73" i="30"/>
  <c r="N73" i="30"/>
  <c r="J73" i="30"/>
  <c r="M73" i="30"/>
  <c r="P64" i="30"/>
  <c r="T64" i="30" s="1"/>
  <c r="L64" i="30"/>
  <c r="H64" i="30"/>
  <c r="I64" i="30"/>
  <c r="O64" i="30"/>
  <c r="N64" i="30"/>
  <c r="F64" i="30"/>
  <c r="M64" i="30"/>
  <c r="S64" i="30"/>
  <c r="J64" i="30"/>
  <c r="P58" i="30"/>
  <c r="M58" i="30"/>
  <c r="J58" i="30"/>
  <c r="I58" i="30"/>
  <c r="L58" i="30"/>
  <c r="H58" i="30"/>
  <c r="O58" i="30"/>
  <c r="N58" i="30"/>
  <c r="F58" i="30"/>
  <c r="S58" i="30"/>
  <c r="P68" i="30"/>
  <c r="Q68" i="30" s="1"/>
  <c r="L68" i="30"/>
  <c r="M68" i="30"/>
  <c r="I68" i="30"/>
  <c r="H68" i="30"/>
  <c r="S68" i="30"/>
  <c r="J68" i="30"/>
  <c r="O68" i="30"/>
  <c r="N68" i="30"/>
  <c r="F68" i="30"/>
  <c r="P63" i="30"/>
  <c r="S63" i="30"/>
  <c r="J63" i="30"/>
  <c r="I63" i="30"/>
  <c r="M63" i="30"/>
  <c r="L63" i="30"/>
  <c r="O63" i="30"/>
  <c r="H63" i="30"/>
  <c r="N63" i="30"/>
  <c r="F63" i="30"/>
  <c r="P65" i="30"/>
  <c r="T65" i="30" s="1"/>
  <c r="H65" i="30"/>
  <c r="J65" i="30"/>
  <c r="O65" i="30"/>
  <c r="N65" i="30"/>
  <c r="F65" i="30"/>
  <c r="M65" i="30"/>
  <c r="L65" i="30"/>
  <c r="I65" i="30"/>
  <c r="S65" i="30"/>
  <c r="I74" i="30"/>
  <c r="P74" i="30"/>
  <c r="T74" i="30" s="1"/>
  <c r="O74" i="30"/>
  <c r="M74" i="30"/>
  <c r="N74" i="30"/>
  <c r="J74" i="30"/>
  <c r="F74" i="30"/>
  <c r="L74" i="30"/>
  <c r="S74" i="30"/>
  <c r="H74" i="30"/>
  <c r="T105" i="29"/>
  <c r="T122" i="29"/>
  <c r="E85" i="30"/>
  <c r="P85" i="30" s="1"/>
  <c r="E81" i="30"/>
  <c r="P81" i="30" s="1"/>
  <c r="E77" i="30"/>
  <c r="P77" i="30" s="1"/>
  <c r="E83" i="30"/>
  <c r="P83" i="30" s="1"/>
  <c r="E87" i="30"/>
  <c r="P87" i="30" s="1"/>
  <c r="E91" i="30"/>
  <c r="P91" i="30" s="1"/>
  <c r="E89" i="30"/>
  <c r="P89" i="30" s="1"/>
  <c r="E79" i="30"/>
  <c r="P79" i="30" s="1"/>
  <c r="E86" i="30"/>
  <c r="P86" i="30" s="1"/>
  <c r="E78" i="30"/>
  <c r="P78" i="30" s="1"/>
  <c r="E88" i="30"/>
  <c r="P88" i="30" s="1"/>
  <c r="E82" i="30"/>
  <c r="P82" i="30" s="1"/>
  <c r="E84" i="30"/>
  <c r="P84" i="30" s="1"/>
  <c r="E80" i="30"/>
  <c r="P80" i="30" s="1"/>
  <c r="E90" i="30"/>
  <c r="P90" i="30" s="1"/>
  <c r="H150" i="28"/>
  <c r="J150" i="28" s="1"/>
  <c r="R150" i="28" s="1"/>
  <c r="H158" i="25"/>
  <c r="T136" i="29"/>
  <c r="T149" i="28"/>
  <c r="P155" i="29"/>
  <c r="T155" i="29"/>
  <c r="H117" i="28"/>
  <c r="J117" i="28" s="1"/>
  <c r="R117" i="28" s="1"/>
  <c r="H125" i="25"/>
  <c r="H103" i="28"/>
  <c r="J103" i="28" s="1"/>
  <c r="R103" i="28" s="1"/>
  <c r="H104" i="28"/>
  <c r="J104" i="28" s="1"/>
  <c r="R104" i="28" s="1"/>
  <c r="H131" i="28"/>
  <c r="J131" i="28" s="1"/>
  <c r="R131" i="28" s="1"/>
  <c r="H139" i="25"/>
  <c r="V139" i="29" s="1"/>
  <c r="P108" i="29" l="1"/>
  <c r="P109" i="29"/>
  <c r="P107" i="29"/>
  <c r="Q73" i="30"/>
  <c r="Q60" i="30"/>
  <c r="Q59" i="30"/>
  <c r="Q65" i="30"/>
  <c r="T68" i="30"/>
  <c r="Q58" i="30"/>
  <c r="Q67" i="30"/>
  <c r="Q71" i="30"/>
  <c r="T57" i="30"/>
  <c r="Q69" i="30"/>
  <c r="Q70" i="30"/>
  <c r="Q63" i="30"/>
  <c r="T63" i="30"/>
  <c r="Q72" i="30"/>
  <c r="T60" i="30"/>
  <c r="Q74" i="30"/>
  <c r="T58" i="30"/>
  <c r="Q64" i="30"/>
  <c r="Q61" i="30"/>
  <c r="T59" i="30"/>
  <c r="Q66" i="30"/>
  <c r="T73" i="30"/>
  <c r="Q62" i="30"/>
  <c r="T99" i="28"/>
  <c r="T98" i="28"/>
  <c r="T94" i="28"/>
  <c r="T95" i="28"/>
  <c r="T96" i="28"/>
  <c r="T97" i="28"/>
  <c r="T102" i="28"/>
  <c r="T100" i="28"/>
  <c r="T101" i="28"/>
  <c r="T137" i="29"/>
  <c r="T93" i="28"/>
  <c r="T92" i="28"/>
  <c r="T90" i="28"/>
  <c r="T91" i="28"/>
  <c r="T103" i="28"/>
  <c r="H151" i="28"/>
  <c r="J151" i="28" s="1"/>
  <c r="R151" i="28" s="1"/>
  <c r="H159" i="25"/>
  <c r="N85" i="30"/>
  <c r="F85" i="30"/>
  <c r="M85" i="30"/>
  <c r="L85" i="30"/>
  <c r="S85" i="30"/>
  <c r="J85" i="30"/>
  <c r="I85" i="30"/>
  <c r="H85" i="30"/>
  <c r="O85" i="30"/>
  <c r="Q137" i="29"/>
  <c r="R133" i="29" s="1"/>
  <c r="T150" i="28"/>
  <c r="H79" i="30"/>
  <c r="O79" i="30"/>
  <c r="N79" i="30"/>
  <c r="F79" i="30"/>
  <c r="M79" i="30"/>
  <c r="L79" i="30"/>
  <c r="S79" i="30"/>
  <c r="J79" i="30"/>
  <c r="I79" i="30"/>
  <c r="O86" i="30"/>
  <c r="N86" i="30"/>
  <c r="F86" i="30"/>
  <c r="M86" i="30"/>
  <c r="L86" i="30"/>
  <c r="S86" i="30"/>
  <c r="J86" i="30"/>
  <c r="I86" i="30"/>
  <c r="T86" i="30"/>
  <c r="H86" i="30"/>
  <c r="H132" i="28"/>
  <c r="J132" i="28" s="1"/>
  <c r="R132" i="28" s="1"/>
  <c r="H140" i="25"/>
  <c r="V140" i="29" s="1"/>
  <c r="H118" i="28"/>
  <c r="J118" i="28" s="1"/>
  <c r="R118" i="28" s="1"/>
  <c r="H126" i="25"/>
  <c r="P156" i="29"/>
  <c r="T156" i="29"/>
  <c r="S90" i="30"/>
  <c r="J90" i="30"/>
  <c r="I90" i="30"/>
  <c r="H90" i="30"/>
  <c r="O90" i="30"/>
  <c r="N90" i="30"/>
  <c r="F90" i="30"/>
  <c r="M90" i="30"/>
  <c r="L90" i="30"/>
  <c r="S89" i="30"/>
  <c r="J89" i="30"/>
  <c r="I89" i="30"/>
  <c r="H89" i="30"/>
  <c r="O89" i="30"/>
  <c r="N89" i="30"/>
  <c r="F89" i="30"/>
  <c r="M89" i="30"/>
  <c r="L89" i="30"/>
  <c r="T106" i="29"/>
  <c r="I80" i="30"/>
  <c r="H80" i="30"/>
  <c r="O80" i="30"/>
  <c r="N80" i="30"/>
  <c r="F80" i="30"/>
  <c r="M80" i="30"/>
  <c r="L80" i="30"/>
  <c r="S80" i="30"/>
  <c r="J80" i="30"/>
  <c r="L91" i="30"/>
  <c r="S91" i="30"/>
  <c r="J91" i="30"/>
  <c r="I91" i="30"/>
  <c r="T91" i="30"/>
  <c r="H91" i="30"/>
  <c r="O91" i="30"/>
  <c r="N91" i="30"/>
  <c r="F91" i="30"/>
  <c r="M91" i="30"/>
  <c r="M84" i="30"/>
  <c r="L84" i="30"/>
  <c r="S84" i="30"/>
  <c r="J84" i="30"/>
  <c r="I84" i="30"/>
  <c r="H84" i="30"/>
  <c r="O84" i="30"/>
  <c r="N84" i="30"/>
  <c r="F84" i="30"/>
  <c r="H87" i="30"/>
  <c r="O87" i="30"/>
  <c r="N87" i="30"/>
  <c r="F87" i="30"/>
  <c r="M87" i="30"/>
  <c r="L87" i="30"/>
  <c r="S87" i="30"/>
  <c r="J87" i="30"/>
  <c r="I87" i="30"/>
  <c r="S82" i="30"/>
  <c r="J82" i="30"/>
  <c r="I82" i="30"/>
  <c r="T82" i="30"/>
  <c r="H82" i="30"/>
  <c r="O82" i="30"/>
  <c r="N82" i="30"/>
  <c r="F82" i="30"/>
  <c r="M82" i="30"/>
  <c r="L82" i="30"/>
  <c r="L83" i="30"/>
  <c r="S83" i="30"/>
  <c r="J83" i="30"/>
  <c r="I83" i="30"/>
  <c r="H83" i="30"/>
  <c r="O83" i="30"/>
  <c r="N83" i="30"/>
  <c r="F83" i="30"/>
  <c r="M83" i="30"/>
  <c r="T123" i="29"/>
  <c r="I88" i="30"/>
  <c r="T88" i="30"/>
  <c r="H88" i="30"/>
  <c r="O88" i="30"/>
  <c r="N88" i="30"/>
  <c r="F88" i="30"/>
  <c r="M88" i="30"/>
  <c r="L88" i="30"/>
  <c r="S88" i="30"/>
  <c r="J88" i="30"/>
  <c r="N77" i="30"/>
  <c r="F77" i="30"/>
  <c r="M77" i="30"/>
  <c r="L77" i="30"/>
  <c r="S77" i="30"/>
  <c r="J77" i="30"/>
  <c r="I77" i="30"/>
  <c r="Q77" i="30"/>
  <c r="H77" i="30"/>
  <c r="O77" i="30"/>
  <c r="T104" i="28"/>
  <c r="O78" i="30"/>
  <c r="N78" i="30"/>
  <c r="F78" i="30"/>
  <c r="M78" i="30"/>
  <c r="L78" i="30"/>
  <c r="S78" i="30"/>
  <c r="J78" i="30"/>
  <c r="I78" i="30"/>
  <c r="H78" i="30"/>
  <c r="S81" i="30"/>
  <c r="J81" i="30"/>
  <c r="I81" i="30"/>
  <c r="H81" i="30"/>
  <c r="O81" i="30"/>
  <c r="N81" i="30"/>
  <c r="F81" i="30"/>
  <c r="M81" i="30"/>
  <c r="L81" i="30"/>
  <c r="P103" i="29" l="1"/>
  <c r="P98" i="29"/>
  <c r="P99" i="29"/>
  <c r="P102" i="29"/>
  <c r="P100" i="29"/>
  <c r="P104" i="29"/>
  <c r="P106" i="29"/>
  <c r="P105" i="29"/>
  <c r="P101" i="29"/>
  <c r="R134" i="29"/>
  <c r="R135" i="29"/>
  <c r="R137" i="29"/>
  <c r="R131" i="29"/>
  <c r="P96" i="29"/>
  <c r="P97" i="29"/>
  <c r="P94" i="29"/>
  <c r="P95" i="29"/>
  <c r="Q81" i="30"/>
  <c r="T77" i="30"/>
  <c r="Q78" i="30"/>
  <c r="Q83" i="30"/>
  <c r="T81" i="30"/>
  <c r="Q84" i="30"/>
  <c r="Q90" i="30"/>
  <c r="H119" i="28"/>
  <c r="J119" i="28" s="1"/>
  <c r="R119" i="28" s="1"/>
  <c r="H127" i="25"/>
  <c r="Q88" i="30"/>
  <c r="T124" i="29"/>
  <c r="H133" i="28"/>
  <c r="J133" i="28" s="1"/>
  <c r="R133" i="28" s="1"/>
  <c r="H141" i="25"/>
  <c r="V141" i="29" s="1"/>
  <c r="Q85" i="30"/>
  <c r="T78" i="30"/>
  <c r="Q87" i="30"/>
  <c r="Q79" i="30"/>
  <c r="T87" i="30"/>
  <c r="T79" i="30"/>
  <c r="H152" i="28"/>
  <c r="J152" i="28" s="1"/>
  <c r="R152" i="28" s="1"/>
  <c r="H160" i="25"/>
  <c r="T84" i="30"/>
  <c r="Q91" i="30"/>
  <c r="T138" i="29"/>
  <c r="T90" i="30"/>
  <c r="Q86" i="30"/>
  <c r="P157" i="29"/>
  <c r="T157" i="29"/>
  <c r="T151" i="28"/>
  <c r="Q80" i="30"/>
  <c r="Q89" i="30"/>
  <c r="T83" i="30"/>
  <c r="Q82" i="30"/>
  <c r="T80" i="30"/>
  <c r="T89" i="30"/>
  <c r="T85" i="30"/>
  <c r="E108" i="30" l="1"/>
  <c r="E110" i="30"/>
  <c r="E109" i="30"/>
  <c r="E111" i="30"/>
  <c r="E135" i="31"/>
  <c r="J135" i="31" s="1"/>
  <c r="E134" i="31"/>
  <c r="J134" i="31" s="1"/>
  <c r="E125" i="31"/>
  <c r="M125" i="31" s="1"/>
  <c r="E130" i="31"/>
  <c r="J130" i="31" s="1"/>
  <c r="E133" i="31"/>
  <c r="S133" i="31" s="1"/>
  <c r="E138" i="31"/>
  <c r="N138" i="31" s="1"/>
  <c r="E131" i="31"/>
  <c r="I131" i="31" s="1"/>
  <c r="E137" i="31"/>
  <c r="J137" i="31" s="1"/>
  <c r="E126" i="31"/>
  <c r="M126" i="31" s="1"/>
  <c r="E132" i="31"/>
  <c r="L132" i="31" s="1"/>
  <c r="E136" i="31"/>
  <c r="O136" i="31" s="1"/>
  <c r="E128" i="31"/>
  <c r="J128" i="31" s="1"/>
  <c r="E127" i="31"/>
  <c r="H127" i="31" s="1"/>
  <c r="E129" i="31"/>
  <c r="I129" i="31" s="1"/>
  <c r="T125" i="29"/>
  <c r="P158" i="29"/>
  <c r="T158" i="29"/>
  <c r="H153" i="28"/>
  <c r="J153" i="28" s="1"/>
  <c r="R153" i="28" s="1"/>
  <c r="H161" i="25"/>
  <c r="H142" i="25"/>
  <c r="H134" i="28"/>
  <c r="J134" i="28" s="1"/>
  <c r="R134" i="28" s="1"/>
  <c r="T152" i="28"/>
  <c r="H120" i="28"/>
  <c r="J120" i="28" s="1"/>
  <c r="R120" i="28" s="1"/>
  <c r="H128" i="25"/>
  <c r="H121" i="28" s="1"/>
  <c r="J121" i="28" s="1"/>
  <c r="R121" i="28" s="1"/>
  <c r="E95" i="30"/>
  <c r="P95" i="30" s="1"/>
  <c r="E99" i="30"/>
  <c r="P99" i="30" s="1"/>
  <c r="E98" i="30"/>
  <c r="P98" i="30" s="1"/>
  <c r="E107" i="30"/>
  <c r="P107" i="30" s="1"/>
  <c r="E96" i="30"/>
  <c r="P96" i="30" s="1"/>
  <c r="E101" i="30"/>
  <c r="P101" i="30" s="1"/>
  <c r="E102" i="30"/>
  <c r="P102" i="30" s="1"/>
  <c r="E100" i="30"/>
  <c r="P100" i="30" s="1"/>
  <c r="E104" i="30"/>
  <c r="P104" i="30" s="1"/>
  <c r="E97" i="30"/>
  <c r="P97" i="30" s="1"/>
  <c r="E94" i="30"/>
  <c r="P94" i="30" s="1"/>
  <c r="E105" i="30"/>
  <c r="P105" i="30" s="1"/>
  <c r="E106" i="30"/>
  <c r="P106" i="30" s="1"/>
  <c r="E103" i="30"/>
  <c r="P103" i="30" s="1"/>
  <c r="T139" i="29"/>
  <c r="P109" i="30" l="1"/>
  <c r="T109" i="30" s="1"/>
  <c r="S109" i="30"/>
  <c r="O109" i="30"/>
  <c r="N109" i="30"/>
  <c r="I109" i="30"/>
  <c r="L109" i="30"/>
  <c r="J109" i="30"/>
  <c r="H109" i="30"/>
  <c r="F109" i="30"/>
  <c r="M109" i="30"/>
  <c r="M111" i="30"/>
  <c r="I111" i="30"/>
  <c r="O111" i="30"/>
  <c r="F111" i="30"/>
  <c r="P111" i="30"/>
  <c r="T111" i="30" s="1"/>
  <c r="J111" i="30"/>
  <c r="L111" i="30"/>
  <c r="H111" i="30"/>
  <c r="S111" i="30"/>
  <c r="N111" i="30"/>
  <c r="J110" i="30"/>
  <c r="H110" i="30"/>
  <c r="L110" i="30"/>
  <c r="P110" i="30"/>
  <c r="T110" i="30" s="1"/>
  <c r="N110" i="30"/>
  <c r="M110" i="30"/>
  <c r="I110" i="30"/>
  <c r="F110" i="30"/>
  <c r="S110" i="30"/>
  <c r="O110" i="30"/>
  <c r="F108" i="30"/>
  <c r="S108" i="30"/>
  <c r="I108" i="30"/>
  <c r="H108" i="30"/>
  <c r="J108" i="30"/>
  <c r="N108" i="30"/>
  <c r="P108" i="30"/>
  <c r="Q108" i="30" s="1"/>
  <c r="O108" i="30"/>
  <c r="L108" i="30"/>
  <c r="M108" i="30"/>
  <c r="T119" i="28"/>
  <c r="T112" i="28"/>
  <c r="T114" i="28"/>
  <c r="T115" i="28"/>
  <c r="T113" i="28"/>
  <c r="T118" i="28"/>
  <c r="T116" i="28"/>
  <c r="T117" i="28"/>
  <c r="P134" i="31"/>
  <c r="T134" i="31" s="1"/>
  <c r="K130" i="31"/>
  <c r="L130" i="31"/>
  <c r="M130" i="31"/>
  <c r="O130" i="31"/>
  <c r="T108" i="28"/>
  <c r="P130" i="31"/>
  <c r="T130" i="31" s="1"/>
  <c r="N130" i="31"/>
  <c r="O129" i="31"/>
  <c r="F131" i="31"/>
  <c r="O131" i="31"/>
  <c r="H135" i="31"/>
  <c r="K137" i="31"/>
  <c r="F132" i="31"/>
  <c r="S136" i="31"/>
  <c r="L133" i="31"/>
  <c r="J131" i="31"/>
  <c r="H134" i="31"/>
  <c r="M133" i="31"/>
  <c r="S134" i="31"/>
  <c r="L131" i="31"/>
  <c r="K136" i="31"/>
  <c r="N136" i="31"/>
  <c r="P135" i="31"/>
  <c r="H131" i="31"/>
  <c r="M132" i="31"/>
  <c r="K138" i="31"/>
  <c r="N132" i="31"/>
  <c r="K132" i="31"/>
  <c r="L138" i="31"/>
  <c r="O125" i="31"/>
  <c r="I130" i="31"/>
  <c r="M136" i="31"/>
  <c r="M129" i="31"/>
  <c r="F135" i="31"/>
  <c r="I136" i="31"/>
  <c r="K128" i="31"/>
  <c r="S130" i="31"/>
  <c r="L135" i="31"/>
  <c r="H130" i="31"/>
  <c r="F130" i="31"/>
  <c r="S132" i="31"/>
  <c r="M135" i="31"/>
  <c r="L137" i="31"/>
  <c r="N137" i="31"/>
  <c r="O137" i="31"/>
  <c r="M137" i="31"/>
  <c r="S137" i="31"/>
  <c r="P137" i="31"/>
  <c r="T137" i="31" s="1"/>
  <c r="H136" i="31"/>
  <c r="H132" i="31"/>
  <c r="F129" i="31"/>
  <c r="H138" i="31"/>
  <c r="O133" i="31"/>
  <c r="L136" i="31"/>
  <c r="P132" i="31"/>
  <c r="T132" i="31" s="1"/>
  <c r="H129" i="31"/>
  <c r="I138" i="31"/>
  <c r="K133" i="31"/>
  <c r="F136" i="31"/>
  <c r="J132" i="31"/>
  <c r="F126" i="31"/>
  <c r="S129" i="31"/>
  <c r="P138" i="31"/>
  <c r="T138" i="31" s="1"/>
  <c r="S135" i="31"/>
  <c r="I133" i="31"/>
  <c r="K131" i="31"/>
  <c r="J136" i="31"/>
  <c r="P136" i="31"/>
  <c r="T136" i="31" s="1"/>
  <c r="O132" i="31"/>
  <c r="J138" i="31"/>
  <c r="J133" i="31"/>
  <c r="M131" i="31"/>
  <c r="F134" i="31"/>
  <c r="O135" i="31"/>
  <c r="I132" i="31"/>
  <c r="S138" i="31"/>
  <c r="N133" i="31"/>
  <c r="L134" i="31"/>
  <c r="M134" i="31"/>
  <c r="P129" i="31"/>
  <c r="T129" i="31" s="1"/>
  <c r="O134" i="31"/>
  <c r="I137" i="31"/>
  <c r="T111" i="28"/>
  <c r="T110" i="28"/>
  <c r="F137" i="31"/>
  <c r="N135" i="31"/>
  <c r="K135" i="31"/>
  <c r="L125" i="31"/>
  <c r="P125" i="31"/>
  <c r="Q125" i="31" s="1"/>
  <c r="I135" i="31"/>
  <c r="F133" i="31"/>
  <c r="I134" i="31"/>
  <c r="N134" i="31"/>
  <c r="N129" i="31"/>
  <c r="H133" i="31"/>
  <c r="K134" i="31"/>
  <c r="S128" i="31"/>
  <c r="O126" i="31"/>
  <c r="N126" i="31"/>
  <c r="N125" i="31"/>
  <c r="P126" i="31"/>
  <c r="J126" i="31"/>
  <c r="H126" i="31"/>
  <c r="S126" i="31"/>
  <c r="F125" i="31"/>
  <c r="I126" i="31"/>
  <c r="K126" i="31"/>
  <c r="N131" i="31"/>
  <c r="I125" i="31"/>
  <c r="L126" i="31"/>
  <c r="P131" i="31"/>
  <c r="T131" i="31" s="1"/>
  <c r="K125" i="31"/>
  <c r="I128" i="31"/>
  <c r="H137" i="31"/>
  <c r="K129" i="31"/>
  <c r="J129" i="31"/>
  <c r="M138" i="31"/>
  <c r="F138" i="31"/>
  <c r="P133" i="31"/>
  <c r="T133" i="31" s="1"/>
  <c r="S131" i="31"/>
  <c r="H125" i="31"/>
  <c r="S125" i="31"/>
  <c r="L128" i="31"/>
  <c r="L129" i="31"/>
  <c r="O138" i="31"/>
  <c r="J125" i="31"/>
  <c r="F128" i="31"/>
  <c r="F127" i="31"/>
  <c r="P128" i="31"/>
  <c r="T128" i="31" s="1"/>
  <c r="I127" i="31"/>
  <c r="N127" i="31"/>
  <c r="P127" i="31"/>
  <c r="T127" i="31" s="1"/>
  <c r="S127" i="31"/>
  <c r="M128" i="31"/>
  <c r="J127" i="31"/>
  <c r="O127" i="31"/>
  <c r="N128" i="31"/>
  <c r="L127" i="31"/>
  <c r="K127" i="31"/>
  <c r="O128" i="31"/>
  <c r="H128" i="31"/>
  <c r="M127" i="31"/>
  <c r="T109" i="28"/>
  <c r="T107" i="28"/>
  <c r="S104" i="30"/>
  <c r="J104" i="30"/>
  <c r="I104" i="30"/>
  <c r="T104" i="30"/>
  <c r="H104" i="30"/>
  <c r="O104" i="30"/>
  <c r="N104" i="30"/>
  <c r="F104" i="30"/>
  <c r="M104" i="30"/>
  <c r="L104" i="30"/>
  <c r="L95" i="30"/>
  <c r="S95" i="30"/>
  <c r="J95" i="30"/>
  <c r="I95" i="30"/>
  <c r="H95" i="30"/>
  <c r="O95" i="30"/>
  <c r="N95" i="30"/>
  <c r="F95" i="30"/>
  <c r="M95" i="30"/>
  <c r="H143" i="25"/>
  <c r="H135" i="28"/>
  <c r="J135" i="28" s="1"/>
  <c r="R135" i="28" s="1"/>
  <c r="N97" i="30"/>
  <c r="F97" i="30"/>
  <c r="M97" i="30"/>
  <c r="L97" i="30"/>
  <c r="S97" i="30"/>
  <c r="J97" i="30"/>
  <c r="I97" i="30"/>
  <c r="T97" i="30"/>
  <c r="H97" i="30"/>
  <c r="O97" i="30"/>
  <c r="N99" i="30"/>
  <c r="F99" i="30"/>
  <c r="M99" i="30"/>
  <c r="L99" i="30"/>
  <c r="S99" i="30"/>
  <c r="J99" i="30"/>
  <c r="I99" i="30"/>
  <c r="T99" i="30"/>
  <c r="O99" i="30"/>
  <c r="H99" i="30"/>
  <c r="T126" i="29"/>
  <c r="O100" i="30"/>
  <c r="N100" i="30"/>
  <c r="F100" i="30"/>
  <c r="M100" i="30"/>
  <c r="L100" i="30"/>
  <c r="S100" i="30"/>
  <c r="J100" i="30"/>
  <c r="T100" i="30"/>
  <c r="I100" i="30"/>
  <c r="H100" i="30"/>
  <c r="T121" i="28"/>
  <c r="H154" i="28"/>
  <c r="J154" i="28" s="1"/>
  <c r="R154" i="28" s="1"/>
  <c r="H162" i="25"/>
  <c r="H155" i="28" s="1"/>
  <c r="J155" i="28" s="1"/>
  <c r="R155" i="28" s="1"/>
  <c r="I102" i="30"/>
  <c r="T102" i="30"/>
  <c r="H102" i="30"/>
  <c r="O102" i="30"/>
  <c r="N102" i="30"/>
  <c r="F102" i="30"/>
  <c r="M102" i="30"/>
  <c r="L102" i="30"/>
  <c r="J102" i="30"/>
  <c r="S102" i="30"/>
  <c r="T120" i="28"/>
  <c r="T153" i="28"/>
  <c r="S103" i="30"/>
  <c r="J103" i="30"/>
  <c r="I103" i="30"/>
  <c r="T103" i="30"/>
  <c r="H103" i="30"/>
  <c r="O103" i="30"/>
  <c r="N103" i="30"/>
  <c r="F103" i="30"/>
  <c r="M103" i="30"/>
  <c r="L103" i="30"/>
  <c r="T101" i="30"/>
  <c r="H101" i="30"/>
  <c r="O101" i="30"/>
  <c r="N101" i="30"/>
  <c r="F101" i="30"/>
  <c r="M101" i="30"/>
  <c r="L101" i="30"/>
  <c r="S101" i="30"/>
  <c r="J101" i="30"/>
  <c r="I101" i="30"/>
  <c r="M106" i="30"/>
  <c r="L106" i="30"/>
  <c r="S106" i="30"/>
  <c r="J106" i="30"/>
  <c r="I106" i="30"/>
  <c r="H106" i="30"/>
  <c r="F106" i="30"/>
  <c r="O106" i="30"/>
  <c r="N106" i="30"/>
  <c r="M96" i="30"/>
  <c r="L96" i="30"/>
  <c r="S96" i="30"/>
  <c r="J96" i="30"/>
  <c r="I96" i="30"/>
  <c r="T96" i="30"/>
  <c r="H96" i="30"/>
  <c r="O96" i="30"/>
  <c r="N96" i="30"/>
  <c r="F96" i="30"/>
  <c r="T140" i="29"/>
  <c r="L105" i="30"/>
  <c r="S105" i="30"/>
  <c r="J105" i="30"/>
  <c r="I105" i="30"/>
  <c r="T105" i="30"/>
  <c r="H105" i="30"/>
  <c r="O105" i="30"/>
  <c r="N105" i="30"/>
  <c r="M105" i="30"/>
  <c r="F105" i="30"/>
  <c r="N107" i="30"/>
  <c r="F107" i="30"/>
  <c r="M107" i="30"/>
  <c r="L107" i="30"/>
  <c r="S107" i="30"/>
  <c r="J107" i="30"/>
  <c r="I107" i="30"/>
  <c r="T107" i="30"/>
  <c r="O107" i="30"/>
  <c r="H107" i="30"/>
  <c r="S94" i="30"/>
  <c r="J94" i="30"/>
  <c r="I94" i="30"/>
  <c r="Q94" i="30"/>
  <c r="H94" i="30"/>
  <c r="O94" i="30"/>
  <c r="N94" i="30"/>
  <c r="F94" i="30"/>
  <c r="M94" i="30"/>
  <c r="L94" i="30"/>
  <c r="M98" i="30"/>
  <c r="I98" i="30"/>
  <c r="H98" i="30"/>
  <c r="S98" i="30"/>
  <c r="T98" i="30"/>
  <c r="F98" i="30"/>
  <c r="O98" i="30"/>
  <c r="N98" i="30"/>
  <c r="L98" i="30"/>
  <c r="J98" i="30"/>
  <c r="P159" i="29"/>
  <c r="T159" i="29"/>
  <c r="Q109" i="30" l="1"/>
  <c r="Q111" i="30"/>
  <c r="T108" i="30"/>
  <c r="Q110" i="30"/>
  <c r="P124" i="29"/>
  <c r="P122" i="29"/>
  <c r="P126" i="29"/>
  <c r="P121" i="29"/>
  <c r="P120" i="29"/>
  <c r="P119" i="29"/>
  <c r="P123" i="29"/>
  <c r="P125" i="29"/>
  <c r="P115" i="29"/>
  <c r="Q135" i="31"/>
  <c r="T135" i="31"/>
  <c r="Q127" i="31"/>
  <c r="Q134" i="31"/>
  <c r="Q131" i="31"/>
  <c r="Q126" i="31"/>
  <c r="T125" i="31"/>
  <c r="T126" i="31"/>
  <c r="Q129" i="31"/>
  <c r="Q138" i="31"/>
  <c r="Q133" i="31"/>
  <c r="Q136" i="31"/>
  <c r="Q130" i="31"/>
  <c r="Q137" i="31"/>
  <c r="Q132" i="31"/>
  <c r="P117" i="29"/>
  <c r="P118" i="29"/>
  <c r="Q128" i="31"/>
  <c r="P116" i="29"/>
  <c r="P114" i="29"/>
  <c r="Q106" i="30"/>
  <c r="T154" i="28"/>
  <c r="Q102" i="30"/>
  <c r="P128" i="29"/>
  <c r="T128" i="29"/>
  <c r="Q95" i="30"/>
  <c r="Q98" i="30"/>
  <c r="Q99" i="30"/>
  <c r="H144" i="25"/>
  <c r="H136" i="28"/>
  <c r="J136" i="28" s="1"/>
  <c r="R136" i="28" s="1"/>
  <c r="T94" i="30"/>
  <c r="Q96" i="30"/>
  <c r="T106" i="30"/>
  <c r="Q101" i="30"/>
  <c r="P160" i="29"/>
  <c r="T160" i="29"/>
  <c r="Q100" i="30"/>
  <c r="Q105" i="30"/>
  <c r="Q103" i="30"/>
  <c r="Q107" i="30"/>
  <c r="P127" i="29"/>
  <c r="T127" i="29"/>
  <c r="T155" i="28"/>
  <c r="Q97" i="30"/>
  <c r="T95" i="30"/>
  <c r="Q104" i="30"/>
  <c r="T141" i="29"/>
  <c r="P161" i="29" l="1"/>
  <c r="T161" i="29"/>
  <c r="P162" i="29"/>
  <c r="T162" i="29"/>
  <c r="T142" i="29"/>
  <c r="E125" i="30"/>
  <c r="P125" i="30" s="1"/>
  <c r="E123" i="30"/>
  <c r="P123" i="30" s="1"/>
  <c r="E115" i="30"/>
  <c r="P115" i="30" s="1"/>
  <c r="E121" i="30"/>
  <c r="P121" i="30" s="1"/>
  <c r="E117" i="30"/>
  <c r="P117" i="30" s="1"/>
  <c r="E126" i="30"/>
  <c r="P126" i="30" s="1"/>
  <c r="E128" i="30"/>
  <c r="P128" i="30" s="1"/>
  <c r="E119" i="30"/>
  <c r="P119" i="30" s="1"/>
  <c r="E122" i="30"/>
  <c r="P122" i="30" s="1"/>
  <c r="E118" i="30"/>
  <c r="P118" i="30" s="1"/>
  <c r="E114" i="30"/>
  <c r="P114" i="30" s="1"/>
  <c r="E116" i="30"/>
  <c r="P116" i="30" s="1"/>
  <c r="E124" i="30"/>
  <c r="P124" i="30" s="1"/>
  <c r="E120" i="30"/>
  <c r="P120" i="30" s="1"/>
  <c r="E127" i="30"/>
  <c r="P127" i="30" s="1"/>
  <c r="H137" i="28"/>
  <c r="J137" i="28" s="1"/>
  <c r="R137" i="28" s="1"/>
  <c r="H145" i="25"/>
  <c r="H138" i="28" s="1"/>
  <c r="J138" i="28" s="1"/>
  <c r="R138" i="28" s="1"/>
  <c r="T132" i="28" l="1"/>
  <c r="T133" i="28"/>
  <c r="T134" i="28"/>
  <c r="T131" i="28"/>
  <c r="T135" i="28"/>
  <c r="T136" i="28"/>
  <c r="T130" i="28"/>
  <c r="T125" i="28"/>
  <c r="T126" i="28"/>
  <c r="T128" i="28"/>
  <c r="T129" i="28"/>
  <c r="T127" i="28"/>
  <c r="T124" i="28"/>
  <c r="O115" i="30"/>
  <c r="N115" i="30"/>
  <c r="F115" i="30"/>
  <c r="M115" i="30"/>
  <c r="L115" i="30"/>
  <c r="S115" i="30"/>
  <c r="J115" i="30"/>
  <c r="T115" i="30"/>
  <c r="I115" i="30"/>
  <c r="H115" i="30"/>
  <c r="T137" i="28"/>
  <c r="S118" i="30"/>
  <c r="J118" i="30"/>
  <c r="I118" i="30"/>
  <c r="T118" i="30"/>
  <c r="H118" i="30"/>
  <c r="O118" i="30"/>
  <c r="N118" i="30"/>
  <c r="F118" i="30"/>
  <c r="M118" i="30"/>
  <c r="L118" i="30"/>
  <c r="O123" i="30"/>
  <c r="N123" i="30"/>
  <c r="F123" i="30"/>
  <c r="M123" i="30"/>
  <c r="L123" i="30"/>
  <c r="S123" i="30"/>
  <c r="J123" i="30"/>
  <c r="H123" i="30"/>
  <c r="T123" i="30"/>
  <c r="I123" i="30"/>
  <c r="N122" i="30"/>
  <c r="F122" i="30"/>
  <c r="M122" i="30"/>
  <c r="L122" i="30"/>
  <c r="S122" i="30"/>
  <c r="J122" i="30"/>
  <c r="I122" i="30"/>
  <c r="O122" i="30"/>
  <c r="H122" i="30"/>
  <c r="I125" i="30"/>
  <c r="H125" i="30"/>
  <c r="O125" i="30"/>
  <c r="N125" i="30"/>
  <c r="F125" i="30"/>
  <c r="M125" i="30"/>
  <c r="L125" i="30"/>
  <c r="S125" i="30"/>
  <c r="J125" i="30"/>
  <c r="T116" i="30"/>
  <c r="H116" i="30"/>
  <c r="O116" i="30"/>
  <c r="N116" i="30"/>
  <c r="F116" i="30"/>
  <c r="M116" i="30"/>
  <c r="L116" i="30"/>
  <c r="S116" i="30"/>
  <c r="J116" i="30"/>
  <c r="I116" i="30"/>
  <c r="T138" i="28"/>
  <c r="T143" i="29"/>
  <c r="S119" i="30"/>
  <c r="J119" i="30"/>
  <c r="I119" i="30"/>
  <c r="T119" i="30"/>
  <c r="H119" i="30"/>
  <c r="O119" i="30"/>
  <c r="N119" i="30"/>
  <c r="F119" i="30"/>
  <c r="L119" i="30"/>
  <c r="M119" i="30"/>
  <c r="M121" i="30"/>
  <c r="L121" i="30"/>
  <c r="S121" i="30"/>
  <c r="J121" i="30"/>
  <c r="I121" i="30"/>
  <c r="T121" i="30"/>
  <c r="H121" i="30"/>
  <c r="F121" i="30"/>
  <c r="O121" i="30"/>
  <c r="N121" i="30"/>
  <c r="S127" i="30"/>
  <c r="J127" i="30"/>
  <c r="I127" i="30"/>
  <c r="T127" i="30"/>
  <c r="H127" i="30"/>
  <c r="O127" i="30"/>
  <c r="N127" i="30"/>
  <c r="F127" i="30"/>
  <c r="M127" i="30"/>
  <c r="L127" i="30"/>
  <c r="L128" i="30"/>
  <c r="S128" i="30"/>
  <c r="J128" i="30"/>
  <c r="I128" i="30"/>
  <c r="T128" i="30"/>
  <c r="H128" i="30"/>
  <c r="O128" i="30"/>
  <c r="F128" i="30"/>
  <c r="N128" i="30"/>
  <c r="M128" i="30"/>
  <c r="L120" i="30"/>
  <c r="S120" i="30"/>
  <c r="J120" i="30"/>
  <c r="I120" i="30"/>
  <c r="T120" i="30"/>
  <c r="H120" i="30"/>
  <c r="O120" i="30"/>
  <c r="N120" i="30"/>
  <c r="M120" i="30"/>
  <c r="F120" i="30"/>
  <c r="S126" i="30"/>
  <c r="J126" i="30"/>
  <c r="I126" i="30"/>
  <c r="T126" i="30"/>
  <c r="H126" i="30"/>
  <c r="O126" i="30"/>
  <c r="N126" i="30"/>
  <c r="F126" i="30"/>
  <c r="M126" i="30"/>
  <c r="L126" i="30"/>
  <c r="E151" i="30"/>
  <c r="P151" i="30" s="1"/>
  <c r="E162" i="30"/>
  <c r="P162" i="30" s="1"/>
  <c r="E150" i="30"/>
  <c r="P150" i="30" s="1"/>
  <c r="E154" i="30"/>
  <c r="P154" i="30" s="1"/>
  <c r="E158" i="30"/>
  <c r="P158" i="30" s="1"/>
  <c r="E152" i="30"/>
  <c r="P152" i="30" s="1"/>
  <c r="E156" i="30"/>
  <c r="P156" i="30" s="1"/>
  <c r="E157" i="30"/>
  <c r="P157" i="30" s="1"/>
  <c r="E148" i="30"/>
  <c r="P148" i="30" s="1"/>
  <c r="E159" i="30"/>
  <c r="P159" i="30" s="1"/>
  <c r="E149" i="30"/>
  <c r="P149" i="30" s="1"/>
  <c r="E155" i="30"/>
  <c r="P155" i="30" s="1"/>
  <c r="E153" i="30"/>
  <c r="P153" i="30" s="1"/>
  <c r="E161" i="30"/>
  <c r="P161" i="30" s="1"/>
  <c r="E160" i="30"/>
  <c r="P160" i="30" s="1"/>
  <c r="H124" i="30"/>
  <c r="O124" i="30"/>
  <c r="N124" i="30"/>
  <c r="F124" i="30"/>
  <c r="M124" i="30"/>
  <c r="L124" i="30"/>
  <c r="S124" i="30"/>
  <c r="J124" i="30"/>
  <c r="I124" i="30"/>
  <c r="I117" i="30"/>
  <c r="T117" i="30"/>
  <c r="H117" i="30"/>
  <c r="O117" i="30"/>
  <c r="N117" i="30"/>
  <c r="F117" i="30"/>
  <c r="M117" i="30"/>
  <c r="L117" i="30"/>
  <c r="S117" i="30"/>
  <c r="J117" i="30"/>
  <c r="N114" i="30"/>
  <c r="F114" i="30"/>
  <c r="M114" i="30"/>
  <c r="L114" i="30"/>
  <c r="S114" i="30"/>
  <c r="J114" i="30"/>
  <c r="I114" i="30"/>
  <c r="H114" i="30"/>
  <c r="Q114" i="30"/>
  <c r="O114" i="30"/>
  <c r="P137" i="29" l="1"/>
  <c r="P141" i="29"/>
  <c r="P143" i="29"/>
  <c r="P142" i="29"/>
  <c r="P138" i="29"/>
  <c r="P139" i="29"/>
  <c r="P140" i="29"/>
  <c r="P132" i="29"/>
  <c r="P133" i="29"/>
  <c r="P134" i="29"/>
  <c r="P135" i="29"/>
  <c r="P131" i="29"/>
  <c r="P136" i="29"/>
  <c r="S148" i="30"/>
  <c r="J148" i="30"/>
  <c r="I148" i="30"/>
  <c r="Q148" i="30"/>
  <c r="H148" i="30"/>
  <c r="O148" i="30"/>
  <c r="N148" i="30"/>
  <c r="F148" i="30"/>
  <c r="M148" i="30"/>
  <c r="L148" i="30"/>
  <c r="M151" i="30"/>
  <c r="L151" i="30"/>
  <c r="S151" i="30"/>
  <c r="J151" i="30"/>
  <c r="I151" i="30"/>
  <c r="H151" i="30"/>
  <c r="O151" i="30"/>
  <c r="N151" i="30"/>
  <c r="F151" i="30"/>
  <c r="Q116" i="30"/>
  <c r="Q124" i="30"/>
  <c r="S157" i="30"/>
  <c r="J157" i="30"/>
  <c r="I157" i="30"/>
  <c r="H157" i="30"/>
  <c r="O157" i="30"/>
  <c r="N157" i="30"/>
  <c r="F157" i="30"/>
  <c r="M157" i="30"/>
  <c r="L157" i="30"/>
  <c r="Q126" i="30"/>
  <c r="T124" i="30"/>
  <c r="N160" i="30"/>
  <c r="F160" i="30"/>
  <c r="M160" i="30"/>
  <c r="L160" i="30"/>
  <c r="S160" i="30"/>
  <c r="J160" i="30"/>
  <c r="I160" i="30"/>
  <c r="H160" i="30"/>
  <c r="O160" i="30"/>
  <c r="S156" i="30"/>
  <c r="J156" i="30"/>
  <c r="I156" i="30"/>
  <c r="H156" i="30"/>
  <c r="O156" i="30"/>
  <c r="N156" i="30"/>
  <c r="F156" i="30"/>
  <c r="M156" i="30"/>
  <c r="L156" i="30"/>
  <c r="Q120" i="30"/>
  <c r="Q123" i="30"/>
  <c r="P144" i="29"/>
  <c r="T144" i="29"/>
  <c r="M159" i="30"/>
  <c r="L159" i="30"/>
  <c r="S159" i="30"/>
  <c r="J159" i="30"/>
  <c r="I159" i="30"/>
  <c r="H159" i="30"/>
  <c r="O159" i="30"/>
  <c r="N159" i="30"/>
  <c r="F159" i="30"/>
  <c r="H162" i="30"/>
  <c r="O162" i="30"/>
  <c r="N162" i="30"/>
  <c r="F162" i="30"/>
  <c r="M162" i="30"/>
  <c r="L162" i="30"/>
  <c r="S162" i="30"/>
  <c r="J162" i="30"/>
  <c r="I162" i="30"/>
  <c r="Q122" i="30"/>
  <c r="O161" i="30"/>
  <c r="N161" i="30"/>
  <c r="F161" i="30"/>
  <c r="M161" i="30"/>
  <c r="L161" i="30"/>
  <c r="S161" i="30"/>
  <c r="J161" i="30"/>
  <c r="I161" i="30"/>
  <c r="H161" i="30"/>
  <c r="N152" i="30"/>
  <c r="F152" i="30"/>
  <c r="M152" i="30"/>
  <c r="L152" i="30"/>
  <c r="S152" i="30"/>
  <c r="J152" i="30"/>
  <c r="I152" i="30"/>
  <c r="H152" i="30"/>
  <c r="O152" i="30"/>
  <c r="Q127" i="30"/>
  <c r="Q119" i="30"/>
  <c r="Q125" i="30"/>
  <c r="Q117" i="30"/>
  <c r="O153" i="30"/>
  <c r="N153" i="30"/>
  <c r="F153" i="30"/>
  <c r="M153" i="30"/>
  <c r="L153" i="30"/>
  <c r="S153" i="30"/>
  <c r="J153" i="30"/>
  <c r="I153" i="30"/>
  <c r="H153" i="30"/>
  <c r="L158" i="30"/>
  <c r="S158" i="30"/>
  <c r="J158" i="30"/>
  <c r="I158" i="30"/>
  <c r="H158" i="30"/>
  <c r="O158" i="30"/>
  <c r="N158" i="30"/>
  <c r="F158" i="30"/>
  <c r="M158" i="30"/>
  <c r="P145" i="29"/>
  <c r="T145" i="29"/>
  <c r="T125" i="30"/>
  <c r="T122" i="30"/>
  <c r="I155" i="30"/>
  <c r="H155" i="30"/>
  <c r="O155" i="30"/>
  <c r="N155" i="30"/>
  <c r="F155" i="30"/>
  <c r="M155" i="30"/>
  <c r="L155" i="30"/>
  <c r="S155" i="30"/>
  <c r="J155" i="30"/>
  <c r="H154" i="30"/>
  <c r="O154" i="30"/>
  <c r="N154" i="30"/>
  <c r="F154" i="30"/>
  <c r="M154" i="30"/>
  <c r="L154" i="30"/>
  <c r="S154" i="30"/>
  <c r="J154" i="30"/>
  <c r="I154" i="30"/>
  <c r="Q121" i="30"/>
  <c r="Q118" i="30"/>
  <c r="Q115" i="30"/>
  <c r="T114" i="30"/>
  <c r="S149" i="30"/>
  <c r="J149" i="30"/>
  <c r="I149" i="30"/>
  <c r="H149" i="30"/>
  <c r="O149" i="30"/>
  <c r="N149" i="30"/>
  <c r="F149" i="30"/>
  <c r="M149" i="30"/>
  <c r="L149" i="30"/>
  <c r="L150" i="30"/>
  <c r="S150" i="30"/>
  <c r="J150" i="30"/>
  <c r="I150" i="30"/>
  <c r="H150" i="30"/>
  <c r="O150" i="30"/>
  <c r="N150" i="30"/>
  <c r="F150" i="30"/>
  <c r="M150" i="30"/>
  <c r="Q128" i="30"/>
  <c r="Q155" i="30" l="1"/>
  <c r="Q156" i="30"/>
  <c r="Q154" i="30"/>
  <c r="Q162" i="30"/>
  <c r="Q161" i="30"/>
  <c r="Q159" i="30"/>
  <c r="Q150" i="30"/>
  <c r="Q153" i="30"/>
  <c r="Q152" i="30"/>
  <c r="Q149" i="30"/>
  <c r="Q158" i="30"/>
  <c r="Q160" i="30"/>
  <c r="Q151" i="30"/>
  <c r="T162" i="30"/>
  <c r="T149" i="30"/>
  <c r="T152" i="30"/>
  <c r="T155" i="30"/>
  <c r="Q157" i="30"/>
  <c r="T150" i="30"/>
  <c r="T158" i="30"/>
  <c r="T153" i="30"/>
  <c r="T159" i="30"/>
  <c r="T156" i="30"/>
  <c r="T151" i="30"/>
  <c r="T160" i="30"/>
  <c r="E139" i="31"/>
  <c r="E142" i="30"/>
  <c r="P142" i="30" s="1"/>
  <c r="E145" i="30"/>
  <c r="P145" i="30" s="1"/>
  <c r="E144" i="30"/>
  <c r="P144" i="30" s="1"/>
  <c r="E139" i="30"/>
  <c r="P139" i="30" s="1"/>
  <c r="E132" i="30"/>
  <c r="P132" i="30" s="1"/>
  <c r="E141" i="30"/>
  <c r="P141" i="30" s="1"/>
  <c r="E137" i="30"/>
  <c r="P137" i="30" s="1"/>
  <c r="E143" i="30"/>
  <c r="P143" i="30" s="1"/>
  <c r="E140" i="30"/>
  <c r="P140" i="30" s="1"/>
  <c r="E136" i="30"/>
  <c r="P136" i="30" s="1"/>
  <c r="E135" i="30"/>
  <c r="P135" i="30" s="1"/>
  <c r="E138" i="30"/>
  <c r="P138" i="30" s="1"/>
  <c r="E133" i="30"/>
  <c r="P133" i="30" s="1"/>
  <c r="E134" i="30"/>
  <c r="P134" i="30" s="1"/>
  <c r="E131" i="30"/>
  <c r="P131" i="30" s="1"/>
  <c r="T161" i="30"/>
  <c r="T157" i="30"/>
  <c r="T148" i="30"/>
  <c r="T154" i="30"/>
  <c r="S137" i="30" l="1"/>
  <c r="J137" i="30"/>
  <c r="I137" i="30"/>
  <c r="T137" i="30"/>
  <c r="H137" i="30"/>
  <c r="O137" i="30"/>
  <c r="N137" i="30"/>
  <c r="F137" i="30"/>
  <c r="M137" i="30"/>
  <c r="L137" i="30"/>
  <c r="N134" i="30"/>
  <c r="F134" i="30"/>
  <c r="M134" i="30"/>
  <c r="L134" i="30"/>
  <c r="S134" i="30"/>
  <c r="J134" i="30"/>
  <c r="I134" i="30"/>
  <c r="T134" i="30"/>
  <c r="O134" i="30"/>
  <c r="H134" i="30"/>
  <c r="O141" i="30"/>
  <c r="N141" i="30"/>
  <c r="F141" i="30"/>
  <c r="M141" i="30"/>
  <c r="L141" i="30"/>
  <c r="S141" i="30"/>
  <c r="J141" i="30"/>
  <c r="I141" i="30"/>
  <c r="H141" i="30"/>
  <c r="S131" i="30"/>
  <c r="J131" i="30"/>
  <c r="I131" i="30"/>
  <c r="Q131" i="30"/>
  <c r="H131" i="30"/>
  <c r="O131" i="30"/>
  <c r="N131" i="30"/>
  <c r="F131" i="30"/>
  <c r="L131" i="30"/>
  <c r="M131" i="30"/>
  <c r="M133" i="30"/>
  <c r="L133" i="30"/>
  <c r="S133" i="30"/>
  <c r="J133" i="30"/>
  <c r="I133" i="30"/>
  <c r="H133" i="30"/>
  <c r="F133" i="30"/>
  <c r="O133" i="30"/>
  <c r="N133" i="30"/>
  <c r="L132" i="30"/>
  <c r="S132" i="30"/>
  <c r="J132" i="30"/>
  <c r="I132" i="30"/>
  <c r="H132" i="30"/>
  <c r="O132" i="30"/>
  <c r="N132" i="30"/>
  <c r="M132" i="30"/>
  <c r="F132" i="30"/>
  <c r="L138" i="30"/>
  <c r="S138" i="30"/>
  <c r="J138" i="30"/>
  <c r="I138" i="30"/>
  <c r="H138" i="30"/>
  <c r="O138" i="30"/>
  <c r="N138" i="30"/>
  <c r="F138" i="30"/>
  <c r="M138" i="30"/>
  <c r="M139" i="30"/>
  <c r="L139" i="30"/>
  <c r="S139" i="30"/>
  <c r="J139" i="30"/>
  <c r="I139" i="30"/>
  <c r="H139" i="30"/>
  <c r="O139" i="30"/>
  <c r="N139" i="30"/>
  <c r="F139" i="30"/>
  <c r="O139" i="31"/>
  <c r="K139" i="31"/>
  <c r="P139" i="31"/>
  <c r="Q139" i="31" s="1"/>
  <c r="F139" i="31"/>
  <c r="N139" i="31"/>
  <c r="M139" i="31"/>
  <c r="L139" i="31"/>
  <c r="J139" i="31"/>
  <c r="I139" i="31"/>
  <c r="H139" i="31"/>
  <c r="S139" i="31"/>
  <c r="O135" i="30"/>
  <c r="N135" i="30"/>
  <c r="F135" i="30"/>
  <c r="M135" i="30"/>
  <c r="L135" i="30"/>
  <c r="S135" i="30"/>
  <c r="J135" i="30"/>
  <c r="H135" i="30"/>
  <c r="I135" i="30"/>
  <c r="S144" i="30"/>
  <c r="J144" i="30"/>
  <c r="I144" i="30"/>
  <c r="H144" i="30"/>
  <c r="O144" i="30"/>
  <c r="N144" i="30"/>
  <c r="F144" i="30"/>
  <c r="M144" i="30"/>
  <c r="L144" i="30"/>
  <c r="I143" i="30"/>
  <c r="H143" i="30"/>
  <c r="O143" i="30"/>
  <c r="N143" i="30"/>
  <c r="F143" i="30"/>
  <c r="M143" i="30"/>
  <c r="L143" i="30"/>
  <c r="S143" i="30"/>
  <c r="J143" i="30"/>
  <c r="S136" i="30"/>
  <c r="Q136" i="30"/>
  <c r="H136" i="30"/>
  <c r="O136" i="30"/>
  <c r="N136" i="30"/>
  <c r="F136" i="30"/>
  <c r="M136" i="30"/>
  <c r="L136" i="30"/>
  <c r="J136" i="30"/>
  <c r="I136" i="30"/>
  <c r="S145" i="30"/>
  <c r="J145" i="30"/>
  <c r="I145" i="30"/>
  <c r="H145" i="30"/>
  <c r="O145" i="30"/>
  <c r="N145" i="30"/>
  <c r="F145" i="30"/>
  <c r="M145" i="30"/>
  <c r="L145" i="30"/>
  <c r="N140" i="30"/>
  <c r="F140" i="30"/>
  <c r="M140" i="30"/>
  <c r="L140" i="30"/>
  <c r="S140" i="30"/>
  <c r="J140" i="30"/>
  <c r="I140" i="30"/>
  <c r="H140" i="30"/>
  <c r="O140" i="30"/>
  <c r="Q142" i="30"/>
  <c r="H142" i="30"/>
  <c r="O142" i="30"/>
  <c r="N142" i="30"/>
  <c r="F142" i="30"/>
  <c r="M142" i="30"/>
  <c r="L142" i="30"/>
  <c r="S142" i="30"/>
  <c r="J142" i="30"/>
  <c r="I142" i="30"/>
  <c r="Q135" i="30" l="1"/>
  <c r="Q132" i="30"/>
  <c r="Q145" i="30"/>
  <c r="Q143" i="30"/>
  <c r="Q140" i="30"/>
  <c r="Q144" i="30"/>
  <c r="Q139" i="30"/>
  <c r="Q133" i="30"/>
  <c r="Q138" i="30"/>
  <c r="T142" i="30"/>
  <c r="T144" i="30"/>
  <c r="T136" i="30"/>
  <c r="T140" i="30"/>
  <c r="T145" i="30"/>
  <c r="Q141" i="30"/>
  <c r="T139" i="30"/>
  <c r="T132" i="30"/>
  <c r="T141" i="30"/>
  <c r="Q134" i="30"/>
  <c r="Q137" i="30"/>
  <c r="T143" i="30"/>
  <c r="T131" i="30"/>
  <c r="T133" i="30"/>
  <c r="T135" i="30"/>
  <c r="T139" i="31"/>
  <c r="T138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Zsóka</author>
  </authors>
  <commentList>
    <comment ref="C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Zsóka:</t>
        </r>
        <r>
          <rPr>
            <sz val="9"/>
            <color indexed="81"/>
            <rFont val="Tahoma"/>
            <family val="2"/>
            <charset val="238"/>
          </rPr>
          <t xml:space="preserve">
Itt kiválaszthatóak a versenyen induló kategóriák, így a további lapokon nem jelennek meg az adott versenyen irreleváns kategóriák. 
(nyomtatásnál hasznos lehet)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Zsóka</author>
    <author>Hegedűs Zsóka</author>
    <author>Profilan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Zsóka:
</t>
        </r>
        <r>
          <rPr>
            <sz val="9"/>
            <color indexed="81"/>
            <rFont val="Tahoma"/>
            <family val="2"/>
            <charset val="238"/>
          </rPr>
          <t xml:space="preserve">
Miután beírtad ide az rajtszámot, később már NE javítsd!
Amennyiben átírod, a futóidőt a javítás idejét mutatja majd, nem a tényleges célba érkezés idejét!
Ha a rajtszám téves volt, a B oszlopban módosíthatod!
A MUNKALAP SZERKEZETÉT NE VÁLTOZTASD!!!
(sortörlést, beszúrást, fejléc átnevezés stb. ne alkalmazz)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>Zsóka:</t>
        </r>
        <r>
          <rPr>
            <sz val="9"/>
            <color indexed="81"/>
            <rFont val="Tahoma"/>
            <family val="2"/>
            <charset val="238"/>
          </rPr>
          <t xml:space="preserve">
Amennyiben tévesen került rögzítésre, akkor itt javítható. A javított cellát beszínezi.
(Alapesetben egyenlő az A oszlop adatával, kezdéskor, a képletet végig kell húzni.)
</t>
        </r>
      </text>
    </comment>
    <comment ref="D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>Zsóka:</t>
        </r>
        <r>
          <rPr>
            <sz val="9"/>
            <color indexed="81"/>
            <rFont val="Tahoma"/>
            <family val="2"/>
            <charset val="238"/>
          </rPr>
          <t xml:space="preserve">
Ne módosítsd az oszlopot!</t>
        </r>
      </text>
    </comment>
    <comment ref="F1" authorId="1" shapeId="0" xr:uid="{00000000-0006-0000-0500-000004000000}">
      <text>
        <r>
          <rPr>
            <b/>
            <sz val="9"/>
            <color indexed="81"/>
            <rFont val="Segoe UI"/>
            <family val="2"/>
            <charset val="238"/>
          </rPr>
          <t>Hegedűs Zsóka:</t>
        </r>
        <r>
          <rPr>
            <sz val="9"/>
            <color indexed="81"/>
            <rFont val="Segoe UI"/>
            <family val="2"/>
            <charset val="238"/>
          </rPr>
          <t xml:space="preserve">
TESZTELÉS ALATT!
</t>
        </r>
      </text>
    </comment>
    <comment ref="J1" authorId="0" shapeId="0" xr:uid="{00000000-0006-0000-0500-000005000000}">
      <text>
        <r>
          <rPr>
            <b/>
            <sz val="9"/>
            <color indexed="81"/>
            <rFont val="Tahoma"/>
            <family val="2"/>
            <charset val="238"/>
          </rPr>
          <t>Zsóka:</t>
        </r>
        <r>
          <rPr>
            <sz val="9"/>
            <color indexed="81"/>
            <rFont val="Tahoma"/>
            <family val="2"/>
            <charset val="238"/>
          </rPr>
          <t xml:space="preserve">
2 feltételt vizsgál:
 - szerepel-e a rajtlistán a beírt rajtszám
 - előzőleg került-e beírásra a rajtszám
</t>
        </r>
      </text>
    </comment>
    <comment ref="F38" authorId="2" shapeId="0" xr:uid="{00000000-0006-0000-0500-000006000000}">
      <text>
        <r>
          <rPr>
            <b/>
            <sz val="9"/>
            <color indexed="81"/>
            <rFont val="Tahoma"/>
            <family val="2"/>
            <charset val="238"/>
          </rPr>
          <t>Profilan:</t>
        </r>
        <r>
          <rPr>
            <sz val="9"/>
            <color indexed="81"/>
            <rFont val="Tahoma"/>
            <family val="2"/>
            <charset val="238"/>
          </rPr>
          <t xml:space="preserve">
9
</t>
        </r>
      </text>
    </comment>
  </commentList>
</comments>
</file>

<file path=xl/sharedStrings.xml><?xml version="1.0" encoding="utf-8"?>
<sst xmlns="http://schemas.openxmlformats.org/spreadsheetml/2006/main" count="1955" uniqueCount="340">
  <si>
    <t>Helyezés</t>
  </si>
  <si>
    <t>Rsz.</t>
  </si>
  <si>
    <t>Név</t>
  </si>
  <si>
    <t>Szül.</t>
  </si>
  <si>
    <t>Lövészet</t>
  </si>
  <si>
    <t>I.</t>
  </si>
  <si>
    <t>II.</t>
  </si>
  <si>
    <t>Rajtidő</t>
  </si>
  <si>
    <t>Célidő</t>
  </si>
  <si>
    <t>idő</t>
  </si>
  <si>
    <t>III.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</si>
  <si>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</si>
  <si>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</si>
  <si>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</si>
  <si>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</si>
  <si>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</si>
  <si>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</si>
  <si>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</si>
  <si>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</si>
  <si>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</si>
  <si>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</si>
  <si>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</si>
  <si>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</si>
  <si>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Rajt idő</t>
  </si>
  <si>
    <t>Megj</t>
  </si>
  <si>
    <t>Lövészet/Bünti</t>
  </si>
  <si>
    <t>rsz</t>
  </si>
  <si>
    <t>dátum</t>
  </si>
  <si>
    <t>rsz javított</t>
  </si>
  <si>
    <t>FutóIdő</t>
  </si>
  <si>
    <t>Lőhiba idő</t>
  </si>
  <si>
    <t>Idő</t>
  </si>
  <si>
    <t>Bünti idő</t>
  </si>
  <si>
    <t>Kategória</t>
  </si>
  <si>
    <t>-</t>
  </si>
  <si>
    <t>Sorrend</t>
  </si>
  <si>
    <t>Név javított</t>
  </si>
  <si>
    <t>Futóidő</t>
  </si>
  <si>
    <t>Hibaüzenet</t>
  </si>
  <si>
    <t>Megjegyzés</t>
  </si>
  <si>
    <t>ell.1</t>
  </si>
  <si>
    <t>ell.2</t>
  </si>
  <si>
    <t>Helyezés2</t>
  </si>
  <si>
    <t>Szül.év</t>
  </si>
  <si>
    <t>Táv</t>
  </si>
  <si>
    <t>Felnőtt Női</t>
  </si>
  <si>
    <t>Masters I. Női</t>
  </si>
  <si>
    <t>Masters II. Női</t>
  </si>
  <si>
    <t>Felnőtt Férfi</t>
  </si>
  <si>
    <t>Masters I. Férfi</t>
  </si>
  <si>
    <t>Teljes lista</t>
  </si>
  <si>
    <t>Kategória teljes neve</t>
  </si>
  <si>
    <t>Masters II. Férfi</t>
  </si>
  <si>
    <t>Ssz.</t>
  </si>
  <si>
    <t>Handzó Tamás</t>
  </si>
  <si>
    <t>Vasas SC</t>
  </si>
  <si>
    <t>Gergely Márton</t>
  </si>
  <si>
    <t>Nagy Vilmos</t>
  </si>
  <si>
    <t>Szőllős Kristóf</t>
  </si>
  <si>
    <t>Bozóki Tamara</t>
  </si>
  <si>
    <t>Bozóki Laura</t>
  </si>
  <si>
    <t>Hegedűs Flóra</t>
  </si>
  <si>
    <t>Kovács Hunor</t>
  </si>
  <si>
    <t>Szőllős Dániel</t>
  </si>
  <si>
    <t>Hátrány</t>
  </si>
  <si>
    <t>Nagy Sarolta</t>
  </si>
  <si>
    <t>Gaál Dóra</t>
  </si>
  <si>
    <t>Előházi Johanna</t>
  </si>
  <si>
    <t>Ell.</t>
  </si>
  <si>
    <t>R A J T L I S T A</t>
  </si>
  <si>
    <t>L Ö V É S Z E T I   B E Í R Ó</t>
  </si>
  <si>
    <t>E R E D M É N Y E K   R A J T S Z Á M    S Z E R I N T</t>
  </si>
  <si>
    <t>E R E D M É N Y L I S T A</t>
  </si>
  <si>
    <t>Nordsport 2011 SE</t>
  </si>
  <si>
    <t>Panoráma SE</t>
  </si>
  <si>
    <t>Nevezők száma</t>
  </si>
  <si>
    <t>Idő-jóváírás</t>
  </si>
  <si>
    <t>N E V E Z É S I   L I S T A</t>
  </si>
  <si>
    <t>Nem</t>
  </si>
  <si>
    <t>Igazolt</t>
  </si>
  <si>
    <t xml:space="preserve"> -</t>
  </si>
  <si>
    <t>eredményhirdetés</t>
  </si>
  <si>
    <t>km</t>
  </si>
  <si>
    <t>K A T E G Ó R I Á K</t>
  </si>
  <si>
    <t>Felnőtt Férfi - görkorcsolya</t>
  </si>
  <si>
    <t>Felnőtt Női - görkorcsolya</t>
  </si>
  <si>
    <t>Gyermek II. Fiúk</t>
  </si>
  <si>
    <t>Gyermek I. Fiúk</t>
  </si>
  <si>
    <t>Serdülő II. Fiúk</t>
  </si>
  <si>
    <t>Serdülő I. Fiúk</t>
  </si>
  <si>
    <t>Ifjúsági II. Fiúk</t>
  </si>
  <si>
    <t>Ifjúsági I. Fiúk</t>
  </si>
  <si>
    <t>Junior Fiúk</t>
  </si>
  <si>
    <t>Gyermek I. Lányok</t>
  </si>
  <si>
    <t>Gyermek II. Lányok</t>
  </si>
  <si>
    <t>Serdülő I. Lányok</t>
  </si>
  <si>
    <t>Serdülő II. Lányok</t>
  </si>
  <si>
    <t>Ifjúsági I. Lányok</t>
  </si>
  <si>
    <t>Ifjúsági II. Lányok</t>
  </si>
  <si>
    <t>Junior Lányok</t>
  </si>
  <si>
    <t>Kovács Botond</t>
  </si>
  <si>
    <t>Vári Benedek</t>
  </si>
  <si>
    <t>Előházi János</t>
  </si>
  <si>
    <t>fő</t>
  </si>
  <si>
    <t>Sorcímkék</t>
  </si>
  <si>
    <t>Végösszeg</t>
  </si>
  <si>
    <t>Oszlopcímkék</t>
  </si>
  <si>
    <t>(mind)</t>
  </si>
  <si>
    <t>Orsz.</t>
  </si>
  <si>
    <t>Egyesület</t>
  </si>
  <si>
    <t>belövés</t>
  </si>
  <si>
    <t>rajt</t>
  </si>
  <si>
    <t xml:space="preserve">M 13-14 fiú (2004-2005) </t>
  </si>
  <si>
    <t xml:space="preserve">W 13-14 leány (2004-2005) </t>
  </si>
  <si>
    <t xml:space="preserve">M 12-13 fiú (2006-2007) </t>
  </si>
  <si>
    <t xml:space="preserve">W 12-13 leány (2006-2007) </t>
  </si>
  <si>
    <t xml:space="preserve">M 10-11 fiú (2008-2009) </t>
  </si>
  <si>
    <t xml:space="preserve">W 10-11 leány (2008-2009) </t>
  </si>
  <si>
    <t xml:space="preserve">M 9 fiú (2010- ) </t>
  </si>
  <si>
    <t xml:space="preserve">W 9 leány (2010- ) </t>
  </si>
  <si>
    <t xml:space="preserve">Verseny: IBU szabályoknak megfelelőn kell a versenyzőnek egyénileg teljesíteni. </t>
  </si>
  <si>
    <t xml:space="preserve">* segítséggel és kitámasztással </t>
  </si>
  <si>
    <t>Telek Dominik</t>
  </si>
  <si>
    <t>Szabó Botond</t>
  </si>
  <si>
    <t>Honvéd Zalka SE</t>
  </si>
  <si>
    <t>Miskolci Honvéd SE</t>
  </si>
  <si>
    <t>Csíkszereda</t>
  </si>
  <si>
    <t>Predajna</t>
  </si>
  <si>
    <t>Összesen</t>
  </si>
  <si>
    <t>M 13-14 fiú (2004-2005)</t>
  </si>
  <si>
    <t>Minden rajt előtt fegyverjelölés a megfelelő kategóriának.</t>
  </si>
  <si>
    <t>Rajtszámok kiosztása minden kategória számára.</t>
  </si>
  <si>
    <t xml:space="preserve">Egyéni futam / Individual Race </t>
  </si>
  <si>
    <t>OB Helyezés</t>
  </si>
  <si>
    <t>OB Idő</t>
  </si>
  <si>
    <t>MÁTRA KUPA - 2019.08.24. - Galyatető
Nyári Légpuskás Biatlon Országos Bajnokság</t>
  </si>
  <si>
    <t xml:space="preserve">** kitámasztással </t>
  </si>
  <si>
    <t xml:space="preserve">Eredmény: Az utolsó célba érkező után 15 percen belül kifüggesztésre kerül. </t>
  </si>
  <si>
    <t>Óvás: 2.000 Ft óvási díj – írásban – a tájékoztató eredmény kifüggesztése után 15 percen belül) amely esetén az Óvási bizottság jár el az IBU-szabályok értelmében. Kedvező elbírálás esetén az óvási díj visszafizetésre kerül.</t>
  </si>
  <si>
    <t>Egyénenkénti indítás, 30 másodpercenként</t>
  </si>
  <si>
    <t>Adatfájl:</t>
  </si>
  <si>
    <t>c:/reader/cardList.txt</t>
  </si>
  <si>
    <t>Rajtszám</t>
  </si>
  <si>
    <t>Kártyaadat</t>
  </si>
  <si>
    <t>Dátum</t>
  </si>
  <si>
    <t>VERSENYPROGRAM</t>
  </si>
  <si>
    <t xml:space="preserve">Galyatető – Biatlon: </t>
  </si>
  <si>
    <t>https://goo.gl/maps/24n25QXUYJK2</t>
  </si>
  <si>
    <t>IDŐINTERVALLUM</t>
  </si>
  <si>
    <t>VERSENYZŐK EGYESÜLETENKÉNT</t>
  </si>
  <si>
    <r>
      <rPr>
        <b/>
        <sz val="10"/>
        <color rgb="FFFF0000"/>
        <rFont val="Arial"/>
        <family val="2"/>
        <charset val="238"/>
      </rPr>
      <t>Családi</t>
    </r>
    <r>
      <rPr>
        <b/>
        <sz val="10"/>
        <rFont val="Arial"/>
        <family val="2"/>
        <charset val="238"/>
      </rPr>
      <t>-</t>
    </r>
    <r>
      <rPr>
        <b/>
        <sz val="10"/>
        <color theme="0" tint="-0.499984740745262"/>
        <rFont val="Arial"/>
        <family val="2"/>
        <charset val="238"/>
      </rPr>
      <t xml:space="preserve"> és sportnap</t>
    </r>
    <r>
      <rPr>
        <b/>
        <sz val="10"/>
        <rFont val="Arial"/>
        <family val="2"/>
        <charset val="238"/>
      </rPr>
      <t xml:space="preserve"> biatlon, lövészet</t>
    </r>
  </si>
  <si>
    <r>
      <rPr>
        <b/>
        <sz val="10"/>
        <color rgb="FFFF0000"/>
        <rFont val="Arial"/>
        <family val="2"/>
        <charset val="238"/>
      </rPr>
      <t>Családi-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theme="0" tint="-0.499984740745262"/>
        <rFont val="Arial"/>
        <family val="2"/>
        <charset val="238"/>
      </rPr>
      <t>és sportnap</t>
    </r>
    <r>
      <rPr>
        <b/>
        <sz val="10"/>
        <rFont val="Arial"/>
        <family val="2"/>
        <charset val="238"/>
      </rPr>
      <t xml:space="preserve"> ügyességi síroller</t>
    </r>
  </si>
  <si>
    <t>reader</t>
  </si>
  <si>
    <t>eltérés</t>
  </si>
  <si>
    <t>Össz.</t>
  </si>
  <si>
    <t>Csikász Panni</t>
  </si>
  <si>
    <t>SÍFUTÓ DIÁKOLIMPIA - 2020.02.12. - Mátraszentistván</t>
  </si>
  <si>
    <t>I. kcs. Leány</t>
  </si>
  <si>
    <t>I. kcs. Fiú</t>
  </si>
  <si>
    <t>II. kcs. Leány</t>
  </si>
  <si>
    <t>II. kcs. Fiú</t>
  </si>
  <si>
    <t>III. kcs. Leány</t>
  </si>
  <si>
    <t>III. kcs. Fiú</t>
  </si>
  <si>
    <t>IV. kcs. Leány</t>
  </si>
  <si>
    <t>IV. kcs. Fiú</t>
  </si>
  <si>
    <t>V. kcs. Leány</t>
  </si>
  <si>
    <t>V. kcs. Fiú</t>
  </si>
  <si>
    <t>VI. kcs. Leány</t>
  </si>
  <si>
    <t>VI. kcs. Fiú</t>
  </si>
  <si>
    <t>2011-</t>
  </si>
  <si>
    <t>2009-2010</t>
  </si>
  <si>
    <t>2007-2008</t>
  </si>
  <si>
    <t>2005-2006</t>
  </si>
  <si>
    <t>2003-2004</t>
  </si>
  <si>
    <t>szabadstílus</t>
  </si>
  <si>
    <t>Stílus</t>
  </si>
  <si>
    <t>Birner Léna Petra</t>
  </si>
  <si>
    <t>Gergely Lujza Piroska</t>
  </si>
  <si>
    <t>Sári Laura</t>
  </si>
  <si>
    <t>Maus Virág</t>
  </si>
  <si>
    <t>Rosivall Emma Nóra</t>
  </si>
  <si>
    <t>Bozóki Barbara</t>
  </si>
  <si>
    <t>Lemberkovics Zalán Viktor</t>
  </si>
  <si>
    <t>Szabolcs Márton</t>
  </si>
  <si>
    <t>Besze Regina Kira</t>
  </si>
  <si>
    <t>Katona Korinna</t>
  </si>
  <si>
    <t>Jankó Boglárka Dóra</t>
  </si>
  <si>
    <t>Kovács Nóra</t>
  </si>
  <si>
    <t>Zámbó Hanna</t>
  </si>
  <si>
    <t>Varga Léna</t>
  </si>
  <si>
    <t>Ágoston Dalma</t>
  </si>
  <si>
    <t>Cseke Villő Emese</t>
  </si>
  <si>
    <t>Cseke Zille Boglárka</t>
  </si>
  <si>
    <t>Mikola Márk</t>
  </si>
  <si>
    <t>Feledy Bence</t>
  </si>
  <si>
    <t>Maus Márton</t>
  </si>
  <si>
    <t>Szabolcs Balázs</t>
  </si>
  <si>
    <t>Harangozó Gyergely</t>
  </si>
  <si>
    <t>Boldogh Tamás Oszkár</t>
  </si>
  <si>
    <t>Fekete Boldizsár László</t>
  </si>
  <si>
    <t>Móczár Ádám</t>
  </si>
  <si>
    <t>Lehőcz Zétény</t>
  </si>
  <si>
    <t>Pap Móric István</t>
  </si>
  <si>
    <t>Csorba Milán</t>
  </si>
  <si>
    <t>Fazekas Márk Bendegúz</t>
  </si>
  <si>
    <t>Pónya Márton András</t>
  </si>
  <si>
    <t>Szabó Csanád</t>
  </si>
  <si>
    <t>Benyovszky Lili</t>
  </si>
  <si>
    <t>Pap Fruzsina</t>
  </si>
  <si>
    <t>Cseke Kincső Lelle</t>
  </si>
  <si>
    <t>Dedinszky Nóra</t>
  </si>
  <si>
    <t>Cseke Lilla Sarolta</t>
  </si>
  <si>
    <t>Tóth Emese</t>
  </si>
  <si>
    <t>Kovács Andrea</t>
  </si>
  <si>
    <t>Besze Dániel Zalán</t>
  </si>
  <si>
    <t>Csorba Zalán</t>
  </si>
  <si>
    <t>Korenika Szabolcs</t>
  </si>
  <si>
    <t>Magyar Botond</t>
  </si>
  <si>
    <t>Birner Iván András</t>
  </si>
  <si>
    <t>Ujj László Krisztián</t>
  </si>
  <si>
    <t>Ficsor Áron</t>
  </si>
  <si>
    <t>Kunos László Sámuel</t>
  </si>
  <si>
    <t>Holló Martin</t>
  </si>
  <si>
    <t>Liktor Tamás Bence</t>
  </si>
  <si>
    <t>Cseke Zalán Nemere</t>
  </si>
  <si>
    <t>Ferbár Csongor</t>
  </si>
  <si>
    <t>Varga Zénó</t>
  </si>
  <si>
    <t>Tóth Réka</t>
  </si>
  <si>
    <t>Máramarosi Rita</t>
  </si>
  <si>
    <t>Birner Anna Lili</t>
  </si>
  <si>
    <t>Máramarosi Anna</t>
  </si>
  <si>
    <t>Terry Lilla Edit</t>
  </si>
  <si>
    <t>Máramarosi Dóra</t>
  </si>
  <si>
    <t>Benyovszky Luca</t>
  </si>
  <si>
    <t>Kovács-Oroszlán Anna</t>
  </si>
  <si>
    <t>Kis-Benedek Márk</t>
  </si>
  <si>
    <t>Tamás Bence</t>
  </si>
  <si>
    <t>Véé Péter</t>
  </si>
  <si>
    <t>Móczár András</t>
  </si>
  <si>
    <t>Pápay Dávid Márk</t>
  </si>
  <si>
    <t>Zemen Dániel</t>
  </si>
  <si>
    <t>Cseke Búlcsu Levente</t>
  </si>
  <si>
    <t>Makrai Bálint</t>
  </si>
  <si>
    <t>Didriksen Andrea</t>
  </si>
  <si>
    <t>Kocsik Eszter</t>
  </si>
  <si>
    <t>Korenika Péter</t>
  </si>
  <si>
    <t>Lónyai Levente</t>
  </si>
  <si>
    <t>Bús Bertalan Patrik</t>
  </si>
  <si>
    <t>Szilvássy Dániel</t>
  </si>
  <si>
    <t>Holéczy-Fehér Bogdán</t>
  </si>
  <si>
    <t>Gyallai Bercel József</t>
  </si>
  <si>
    <t>Gonda Réka</t>
  </si>
  <si>
    <t>Kocsik Nóra</t>
  </si>
  <si>
    <t>Balogh Zita</t>
  </si>
  <si>
    <t>Németh Luca</t>
  </si>
  <si>
    <t>Kovács-Oroszlán Márton</t>
  </si>
  <si>
    <t>Hardi Ádám</t>
  </si>
  <si>
    <t>Merkl Levente</t>
  </si>
  <si>
    <t>Kovács-Oroszlán Dániel</t>
  </si>
  <si>
    <t>Kovács Péter</t>
  </si>
  <si>
    <t>16.</t>
  </si>
  <si>
    <t>17.</t>
  </si>
  <si>
    <t>18.</t>
  </si>
  <si>
    <t>Megye</t>
  </si>
  <si>
    <t>Pest</t>
  </si>
  <si>
    <t>Heves</t>
  </si>
  <si>
    <t>Budapest</t>
  </si>
  <si>
    <t>Győr-M-S</t>
  </si>
  <si>
    <t>Veszprém</t>
  </si>
  <si>
    <t>Borsod-A-Z</t>
  </si>
  <si>
    <t>Tolna</t>
  </si>
  <si>
    <t>Bács-Kiskun</t>
  </si>
  <si>
    <t>Nógrád</t>
  </si>
  <si>
    <t>Baranya</t>
  </si>
  <si>
    <t>Iskola</t>
  </si>
  <si>
    <t>József Nádor Általános Iskola és Alapfokú Művészeti Iskola (ÖKO Iskola)</t>
  </si>
  <si>
    <t>Gyöngyösi Arany János Általános Iskola</t>
  </si>
  <si>
    <t>Budenz József Általános Iskola és Gimnázium</t>
  </si>
  <si>
    <t>Prohászka Ottokár Orsolyita Gimnázium, Általános Iskola és Óvoda</t>
  </si>
  <si>
    <t>Péceli Integrált Oktatási Központ Általános Iskola és Gimnázium</t>
  </si>
  <si>
    <t>Gyöngyöshalászi Széchenyi István Általános Iskola</t>
  </si>
  <si>
    <t>Gödi Németh László Általános Iskola és Alapfokú Művészeti Iskola</t>
  </si>
  <si>
    <t>Gyöngyössolymosi Nagy Gyula Katolikus Általános Iskola és Alapfokú Művészeti Iskola</t>
  </si>
  <si>
    <t>Eszterházy Károly Egyetem Gyakorló Általános, Közép-, Alapfokú Művészeti Iskola és Pedagógiai Intézet</t>
  </si>
  <si>
    <t>Kesjár Csaba Általános Iskola</t>
  </si>
  <si>
    <t>Újbudai Ádám Jenő Általános Iskola</t>
  </si>
  <si>
    <t>Testnevelési Egyetem Gyakorló Sportiskolai Általános Iskola és Gimnázium</t>
  </si>
  <si>
    <t>ELTE Gyertyánffy István Gyakorló Általános Iskola</t>
  </si>
  <si>
    <t>Nivegy-völgyi Német Nemzetiségi Nyelvoktató Általános Iskola és Alapfokú Művészeti Iskola</t>
  </si>
  <si>
    <t>Albertfalvi Don Bosco Katolikus Általános Iskola és Óvoda</t>
  </si>
  <si>
    <t>Bükki Szlovák Nemzetiségi Általános Iskola</t>
  </si>
  <si>
    <t>Zugligeti Általános Iskola</t>
  </si>
  <si>
    <t>Sashegyi Arany János Általános Iskola és Gimnázium</t>
  </si>
  <si>
    <t>Felső-Mátrai Zakupszky László Általános Iskola és Óvoda</t>
  </si>
  <si>
    <t>Szent Orsolya Rendi Gárdonyi Géza Katolikus Általános Iskola, Alapfokú Művészeti Iskola és Kollégium</t>
  </si>
  <si>
    <t>Váci Juhász Gyula Általános Iskola</t>
  </si>
  <si>
    <t>Diósdi Eötvös József Német Nemzetiségi Általános Iskola és Alapfokú Művészeti Iskola</t>
  </si>
  <si>
    <t>Mindszenty József Katolikus Általános Iskola és Óvoda</t>
  </si>
  <si>
    <t>Budai Ciszterci Szent Imre Gimnázium</t>
  </si>
  <si>
    <t>Váci Árpád Fejedelem Általános Iskola</t>
  </si>
  <si>
    <t>Budapest I. Kerületi Szilágyi Erzsébet Gimnázium</t>
  </si>
  <si>
    <t>Kazincbarcikai Pollack Mihály Általános Iskola</t>
  </si>
  <si>
    <t>Gyöngyösi Berze Nagy János Gimnázium</t>
  </si>
  <si>
    <t>Kecskeméti Református Gimnázium</t>
  </si>
  <si>
    <t>Lauder Javne Zsidó Közösségi Óvoda, Általános Iskola, Középiskola és Zenei Alapfokú Művészeti Iskola</t>
  </si>
  <si>
    <t>Budakeszi Széchenyi István Általános Iskola</t>
  </si>
  <si>
    <t>ELTE Radnóti Miklós Gyakorló Általános Iskola és Gyakorló Gimnázium</t>
  </si>
  <si>
    <t>Karinthy Frigyes Gimnázium</t>
  </si>
  <si>
    <t>Brassó Utcai Általános Iskola</t>
  </si>
  <si>
    <t>Városligeti Magyar-Angol Két Tanítási Nyelvű Általános Iskola</t>
  </si>
  <si>
    <t>Salgótarjáni Általános Iskola és Kollégium</t>
  </si>
  <si>
    <t>Miskolci Könyves Kálmán Általános Iskola és Alapfokú Művészeti Iskola</t>
  </si>
  <si>
    <t>Kiskunhalasi Bibó István Gimnázium</t>
  </si>
  <si>
    <t>Svábhegyi Jókai Mór Általános Iskola és Német Nemzetiségi Általános Iskola</t>
  </si>
  <si>
    <t>Újbudai Bocskai István Általános Iskola</t>
  </si>
  <si>
    <t>Neumann János Gimnázium, Szakgimnázium és Kollégium</t>
  </si>
  <si>
    <t>Miskolci SZC Bláthy Ottó Villamosipari Szakgimnáziuma</t>
  </si>
  <si>
    <t>Gödöllői Református Líceum Gimnázium</t>
  </si>
  <si>
    <t>Lónyay Utcai Református Gimnázium és Kollégium</t>
  </si>
  <si>
    <t>Budapest I. Kerületi Kosztolányi Dezső Gimnázium</t>
  </si>
  <si>
    <t>Vak Bottyán János Katolikus Műszaki és Közgazdasági Szakgimnázium, Gimnázium és Kollégium</t>
  </si>
  <si>
    <t>Egri SZC József Attila Szakgimnáziuma, Szakközépiskolája és Kollégiuma</t>
  </si>
  <si>
    <t>Kanizsay Dorottya Katolikus Gimnázium, Egészségügyi Szakközépiskola és Szakgimnázium</t>
  </si>
  <si>
    <t>Fényi Gyula Jezsuita Gimnázium és Kollégium</t>
  </si>
  <si>
    <t>Veres Pálné Gimnázium</t>
  </si>
  <si>
    <t>Pécsi Leőwey Klára Gimnázium</t>
  </si>
  <si>
    <t>Ciszterci Rend Nagy Lajos Gimnáziuma és Kollégiuma</t>
  </si>
  <si>
    <t>Budapesti Fazekas Mihály Gyakorló Általános Iskola és Gimnázium</t>
  </si>
  <si>
    <t>leány</t>
  </si>
  <si>
    <t>fiú</t>
  </si>
  <si>
    <t>Kcs.</t>
  </si>
  <si>
    <t>IV.</t>
  </si>
  <si>
    <t>V.</t>
  </si>
  <si>
    <t>VI.</t>
  </si>
  <si>
    <t>Komárom-E</t>
  </si>
  <si>
    <t>Mennyiség / Rsz.</t>
  </si>
  <si>
    <t>Rsz</t>
  </si>
  <si>
    <t>klasszikus</t>
  </si>
  <si>
    <t>DNS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</si>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</sst>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-* #,##0.00\ _F_t_-;\-* #,##0.00\ _F_t_-;_-* &quot;-&quot;??\ _F_t_-;_-@_-"/>
    <numFmt numFmtId="165" formatCode="h:mm:ss;@"/>
    <numFmt numFmtId="166" formatCode="[$-F400]h:mm:ss\ AM/PM"/>
    <numFmt numFmtId="167" formatCode="[h]:mm:ss;@"/>
    <numFmt numFmtId="168" formatCode="0.0\ \k\m"/>
    <numFmt numFmtId="169" formatCode="h:mm;@"/>
    <numFmt numFmtId="170" formatCode="_-* #,##0.0\ _F_t_-;\-* #,##0.0\ _F_t_-;_-* &quot;-&quot;??\ _F_t_-;_-@_-"/>
    <numFmt numFmtId="171" formatCode="#,##0_\&quot;versenyző&quot;"/>
    <numFmt numFmtId="172" formatCode="#,##0_\&quot;km&quot;"/>
    <numFmt numFmtId="173" formatCode="_-* #,##0\ _F_t_-;\-* #,##0\ _F_t_-;_-* &quot;-&quot;??\ _F_t_-;_-@_-"/>
    <numFmt numFmtId="174" formatCode="0\ &quot;mp&quot;"/>
    <numFmt numFmtId="175" formatCode="yyyy/mm/dd;@"/>
  </numFmts>
  <fonts count="42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6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2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i/>
      <sz val="16"/>
      <name val="Arial"/>
      <family val="2"/>
      <charset val="238"/>
    </font>
    <font>
      <b/>
      <sz val="10"/>
      <color rgb="FF0070C0"/>
      <name val="Arial"/>
      <family val="2"/>
      <charset val="238"/>
    </font>
    <font>
      <i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6"/>
      <color rgb="FF0070C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i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i/>
      <u/>
      <sz val="11"/>
      <color rgb="FF0070C0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i/>
      <sz val="9"/>
      <color rgb="FF0070C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1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rgb="FF7F7F7F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2" borderId="15" applyNumberFormat="0" applyAlignment="0" applyProtection="0"/>
    <xf numFmtId="0" fontId="5" fillId="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30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167" fontId="4" fillId="2" borderId="24" xfId="1" applyNumberFormat="1" applyBorder="1" applyAlignment="1">
      <alignment horizontal="center" vertical="center"/>
    </xf>
    <xf numFmtId="21" fontId="12" fillId="2" borderId="16" xfId="1" applyNumberFormat="1" applyFont="1" applyBorder="1" applyAlignment="1">
      <alignment horizontal="left" vertical="center"/>
    </xf>
    <xf numFmtId="0" fontId="4" fillId="2" borderId="36" xfId="1" applyNumberFormat="1" applyBorder="1" applyAlignment="1">
      <alignment horizontal="center" vertical="center"/>
    </xf>
    <xf numFmtId="0" fontId="4" fillId="2" borderId="37" xfId="1" applyNumberFormat="1" applyBorder="1" applyAlignment="1">
      <alignment horizontal="center" vertical="center"/>
    </xf>
    <xf numFmtId="0" fontId="4" fillId="2" borderId="38" xfId="1" applyNumberForma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4" fillId="2" borderId="39" xfId="1" applyNumberFormat="1" applyBorder="1" applyAlignment="1">
      <alignment horizontal="center" vertical="center"/>
    </xf>
    <xf numFmtId="0" fontId="4" fillId="2" borderId="40" xfId="1" applyNumberFormat="1" applyBorder="1" applyAlignment="1">
      <alignment horizontal="center" vertical="center"/>
    </xf>
    <xf numFmtId="0" fontId="4" fillId="2" borderId="41" xfId="1" applyNumberFormat="1" applyBorder="1" applyAlignment="1">
      <alignment horizontal="center" vertical="center"/>
    </xf>
    <xf numFmtId="0" fontId="4" fillId="2" borderId="42" xfId="1" applyNumberFormat="1" applyBorder="1" applyAlignment="1">
      <alignment horizontal="center" vertical="center"/>
    </xf>
    <xf numFmtId="0" fontId="4" fillId="2" borderId="43" xfId="1" applyNumberFormat="1" applyBorder="1" applyAlignment="1">
      <alignment horizontal="center" vertical="center"/>
    </xf>
    <xf numFmtId="0" fontId="4" fillId="2" borderId="44" xfId="1" applyNumberFormat="1" applyBorder="1" applyAlignment="1">
      <alignment horizontal="center" vertical="center"/>
    </xf>
    <xf numFmtId="1" fontId="5" fillId="3" borderId="46" xfId="2" applyNumberFormat="1" applyBorder="1" applyAlignment="1">
      <alignment horizontal="center" vertical="center"/>
    </xf>
    <xf numFmtId="1" fontId="5" fillId="3" borderId="47" xfId="2" applyNumberFormat="1" applyBorder="1" applyAlignment="1">
      <alignment horizontal="center" vertical="center"/>
    </xf>
    <xf numFmtId="1" fontId="5" fillId="3" borderId="48" xfId="2" applyNumberFormat="1" applyBorder="1" applyAlignment="1">
      <alignment horizontal="center" vertical="center"/>
    </xf>
    <xf numFmtId="21" fontId="12" fillId="2" borderId="4" xfId="1" applyNumberFormat="1" applyFont="1" applyBorder="1" applyAlignment="1">
      <alignment horizontal="left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6" xfId="0" applyNumberFormat="1" applyFont="1" applyBorder="1" applyAlignment="1">
      <alignment horizontal="center" vertical="center"/>
    </xf>
    <xf numFmtId="0" fontId="3" fillId="0" borderId="37" xfId="0" applyNumberFormat="1" applyFont="1" applyBorder="1" applyAlignment="1">
      <alignment horizontal="center" vertical="center"/>
    </xf>
    <xf numFmtId="0" fontId="3" fillId="0" borderId="38" xfId="0" applyNumberFormat="1" applyFont="1" applyBorder="1" applyAlignment="1">
      <alignment horizontal="center" vertical="center"/>
    </xf>
    <xf numFmtId="166" fontId="4" fillId="2" borderId="25" xfId="1" applyNumberFormat="1" applyBorder="1" applyAlignment="1" applyProtection="1">
      <alignment horizontal="center" vertical="center"/>
      <protection locked="0"/>
    </xf>
    <xf numFmtId="166" fontId="3" fillId="0" borderId="24" xfId="0" applyNumberFormat="1" applyFont="1" applyBorder="1" applyAlignment="1">
      <alignment horizontal="center" vertical="center"/>
    </xf>
    <xf numFmtId="165" fontId="4" fillId="2" borderId="25" xfId="1" applyNumberFormat="1" applyBorder="1" applyAlignment="1" applyProtection="1">
      <alignment horizontal="center" vertical="center"/>
      <protection locked="0"/>
    </xf>
    <xf numFmtId="1" fontId="3" fillId="0" borderId="39" xfId="0" applyNumberFormat="1" applyFont="1" applyBorder="1" applyAlignment="1">
      <alignment horizontal="center" vertical="center"/>
    </xf>
    <xf numFmtId="1" fontId="3" fillId="0" borderId="40" xfId="0" applyNumberFormat="1" applyFont="1" applyBorder="1" applyAlignment="1">
      <alignment horizontal="center" vertical="center"/>
    </xf>
    <xf numFmtId="1" fontId="3" fillId="0" borderId="41" xfId="0" applyNumberFormat="1" applyFont="1" applyBorder="1" applyAlignment="1">
      <alignment horizontal="center" vertical="center"/>
    </xf>
    <xf numFmtId="166" fontId="4" fillId="2" borderId="62" xfId="1" applyNumberFormat="1" applyBorder="1" applyAlignment="1" applyProtection="1">
      <alignment horizontal="center" vertical="center"/>
      <protection locked="0"/>
    </xf>
    <xf numFmtId="166" fontId="3" fillId="0" borderId="28" xfId="0" applyNumberFormat="1" applyFont="1" applyBorder="1" applyAlignment="1">
      <alignment horizontal="center" vertical="center"/>
    </xf>
    <xf numFmtId="167" fontId="4" fillId="2" borderId="62" xfId="1" applyNumberFormat="1" applyBorder="1" applyAlignment="1" applyProtection="1">
      <alignment horizontal="center" vertical="center"/>
      <protection locked="0"/>
    </xf>
    <xf numFmtId="0" fontId="3" fillId="0" borderId="65" xfId="0" applyNumberFormat="1" applyFont="1" applyBorder="1" applyAlignment="1">
      <alignment horizontal="center" vertical="center"/>
    </xf>
    <xf numFmtId="0" fontId="3" fillId="0" borderId="66" xfId="0" applyNumberFormat="1" applyFont="1" applyBorder="1" applyAlignment="1">
      <alignment horizontal="center" vertical="center"/>
    </xf>
    <xf numFmtId="166" fontId="4" fillId="2" borderId="70" xfId="1" applyNumberFormat="1" applyBorder="1" applyAlignment="1" applyProtection="1">
      <alignment horizontal="left" vertical="center"/>
      <protection locked="0"/>
    </xf>
    <xf numFmtId="166" fontId="2" fillId="0" borderId="0" xfId="0" applyNumberFormat="1" applyFont="1" applyBorder="1" applyAlignment="1">
      <alignment horizontal="left" vertical="center"/>
    </xf>
    <xf numFmtId="166" fontId="1" fillId="0" borderId="52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3" fillId="0" borderId="26" xfId="0" applyNumberFormat="1" applyFon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1" fontId="2" fillId="0" borderId="79" xfId="0" applyNumberFormat="1" applyFont="1" applyBorder="1" applyAlignment="1">
      <alignment horizontal="center" vertical="center"/>
    </xf>
    <xf numFmtId="1" fontId="2" fillId="0" borderId="68" xfId="0" applyNumberFormat="1" applyFont="1" applyBorder="1" applyAlignment="1">
      <alignment horizontal="center" vertical="center"/>
    </xf>
    <xf numFmtId="1" fontId="2" fillId="0" borderId="69" xfId="0" applyNumberFormat="1" applyFont="1" applyBorder="1" applyAlignment="1">
      <alignment horizontal="center" vertical="center"/>
    </xf>
    <xf numFmtId="166" fontId="2" fillId="0" borderId="79" xfId="0" applyNumberFormat="1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1" fontId="2" fillId="0" borderId="67" xfId="0" applyNumberFormat="1" applyFont="1" applyBorder="1" applyAlignment="1">
      <alignment horizontal="center" vertical="center"/>
    </xf>
    <xf numFmtId="165" fontId="1" fillId="0" borderId="72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3" fillId="0" borderId="60" xfId="0" applyNumberFormat="1" applyFont="1" applyBorder="1" applyAlignment="1">
      <alignment horizontal="center" vertical="center"/>
    </xf>
    <xf numFmtId="165" fontId="3" fillId="0" borderId="61" xfId="0" applyNumberFormat="1" applyFont="1" applyBorder="1" applyAlignment="1">
      <alignment horizontal="center" vertical="center"/>
    </xf>
    <xf numFmtId="165" fontId="2" fillId="0" borderId="79" xfId="0" applyNumberFormat="1" applyFont="1" applyBorder="1" applyAlignment="1">
      <alignment horizontal="center" vertical="center"/>
    </xf>
    <xf numFmtId="165" fontId="13" fillId="0" borderId="0" xfId="0" applyNumberFormat="1" applyFont="1"/>
    <xf numFmtId="0" fontId="1" fillId="0" borderId="5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66" xfId="0" applyNumberFormat="1" applyFont="1" applyBorder="1" applyAlignment="1">
      <alignment horizontal="left" vertical="center" indent="1"/>
    </xf>
    <xf numFmtId="0" fontId="3" fillId="0" borderId="28" xfId="0" applyNumberFormat="1" applyFont="1" applyBorder="1" applyAlignment="1">
      <alignment horizontal="left" vertical="center" indent="1"/>
    </xf>
    <xf numFmtId="0" fontId="2" fillId="0" borderId="79" xfId="0" applyFont="1" applyBorder="1" applyAlignment="1">
      <alignment horizontal="left" vertical="center" indent="1"/>
    </xf>
    <xf numFmtId="0" fontId="3" fillId="0" borderId="34" xfId="0" applyNumberFormat="1" applyFont="1" applyBorder="1" applyAlignment="1">
      <alignment horizontal="center" vertical="center"/>
    </xf>
    <xf numFmtId="0" fontId="3" fillId="0" borderId="115" xfId="0" applyNumberFormat="1" applyFont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 shrinkToFit="1"/>
    </xf>
    <xf numFmtId="0" fontId="2" fillId="0" borderId="116" xfId="0" applyFont="1" applyFill="1" applyBorder="1" applyAlignment="1">
      <alignment horizontal="center" vertical="center" shrinkToFit="1"/>
    </xf>
    <xf numFmtId="0" fontId="1" fillId="0" borderId="52" xfId="0" applyFont="1" applyBorder="1" applyAlignment="1">
      <alignment vertical="center"/>
    </xf>
    <xf numFmtId="0" fontId="3" fillId="0" borderId="0" xfId="3"/>
    <xf numFmtId="165" fontId="3" fillId="0" borderId="0" xfId="3" applyNumberFormat="1"/>
    <xf numFmtId="0" fontId="3" fillId="0" borderId="0" xfId="3" applyFont="1"/>
    <xf numFmtId="165" fontId="3" fillId="0" borderId="0" xfId="3" applyNumberFormat="1" applyFont="1"/>
    <xf numFmtId="0" fontId="2" fillId="0" borderId="7" xfId="3" applyFont="1" applyBorder="1"/>
    <xf numFmtId="165" fontId="2" fillId="0" borderId="7" xfId="3" applyNumberFormat="1" applyFont="1" applyBorder="1"/>
    <xf numFmtId="0" fontId="2" fillId="0" borderId="0" xfId="3" applyFont="1"/>
    <xf numFmtId="49" fontId="3" fillId="0" borderId="0" xfId="3" applyNumberFormat="1"/>
    <xf numFmtId="0" fontId="13" fillId="0" borderId="0" xfId="3" applyFont="1"/>
    <xf numFmtId="0" fontId="3" fillId="0" borderId="0" xfId="3" applyAlignment="1">
      <alignment horizontal="center" vertical="center"/>
    </xf>
    <xf numFmtId="0" fontId="3" fillId="0" borderId="0" xfId="3" applyAlignment="1">
      <alignment horizontal="left" vertical="center"/>
    </xf>
    <xf numFmtId="0" fontId="13" fillId="0" borderId="0" xfId="3" applyFont="1" applyAlignment="1">
      <alignment horizontal="left" vertical="center"/>
    </xf>
    <xf numFmtId="170" fontId="0" fillId="0" borderId="0" xfId="4" applyNumberFormat="1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1" fillId="0" borderId="51" xfId="3" applyFont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0" fontId="14" fillId="0" borderId="53" xfId="3" applyNumberFormat="1" applyFont="1" applyBorder="1" applyAlignment="1">
      <alignment horizontal="left" vertical="center" wrapText="1"/>
    </xf>
    <xf numFmtId="0" fontId="1" fillId="0" borderId="54" xfId="3" applyNumberFormat="1" applyFont="1" applyBorder="1" applyAlignment="1">
      <alignment horizontal="center" vertical="center" wrapText="1"/>
    </xf>
    <xf numFmtId="165" fontId="1" fillId="0" borderId="55" xfId="3" applyNumberFormat="1" applyFont="1" applyBorder="1" applyAlignment="1">
      <alignment horizontal="center" vertical="center" wrapText="1"/>
    </xf>
    <xf numFmtId="0" fontId="3" fillId="0" borderId="0" xfId="3" applyAlignment="1">
      <alignment vertical="center" wrapText="1"/>
    </xf>
    <xf numFmtId="0" fontId="19" fillId="0" borderId="0" xfId="3" applyFont="1" applyAlignment="1">
      <alignment vertical="center" wrapText="1"/>
    </xf>
    <xf numFmtId="0" fontId="3" fillId="0" borderId="83" xfId="3" applyBorder="1" applyAlignment="1">
      <alignment horizontal="center" vertical="center"/>
    </xf>
    <xf numFmtId="0" fontId="3" fillId="0" borderId="88" xfId="3" applyFont="1" applyBorder="1" applyAlignment="1">
      <alignment horizontal="left" vertical="center" indent="1"/>
    </xf>
    <xf numFmtId="0" fontId="3" fillId="0" borderId="88" xfId="3" applyFont="1" applyBorder="1" applyAlignment="1">
      <alignment horizontal="center" vertical="center"/>
    </xf>
    <xf numFmtId="168" fontId="13" fillId="0" borderId="91" xfId="3" applyNumberFormat="1" applyFont="1" applyBorder="1" applyAlignment="1">
      <alignment horizontal="left" vertical="center"/>
    </xf>
    <xf numFmtId="170" fontId="0" fillId="0" borderId="91" xfId="4" applyNumberFormat="1" applyFont="1" applyBorder="1" applyAlignment="1">
      <alignment horizontal="center" vertical="center"/>
    </xf>
    <xf numFmtId="168" fontId="3" fillId="0" borderId="86" xfId="3" applyNumberFormat="1" applyFont="1" applyBorder="1" applyAlignment="1">
      <alignment horizontal="left" vertical="center"/>
    </xf>
    <xf numFmtId="168" fontId="3" fillId="0" borderId="101" xfId="3" applyNumberFormat="1" applyFont="1" applyBorder="1" applyAlignment="1">
      <alignment horizontal="center" vertical="center"/>
    </xf>
    <xf numFmtId="168" fontId="3" fillId="0" borderId="107" xfId="3" applyNumberFormat="1" applyFont="1" applyBorder="1" applyAlignment="1">
      <alignment horizontal="center" vertical="center"/>
    </xf>
    <xf numFmtId="168" fontId="3" fillId="0" borderId="102" xfId="3" applyNumberFormat="1" applyFont="1" applyBorder="1" applyAlignment="1">
      <alignment horizontal="center" vertical="center" shrinkToFit="1"/>
    </xf>
    <xf numFmtId="174" fontId="3" fillId="0" borderId="121" xfId="3" applyNumberFormat="1" applyFont="1" applyBorder="1" applyAlignment="1">
      <alignment horizontal="center" vertical="center" shrinkToFit="1"/>
    </xf>
    <xf numFmtId="0" fontId="3" fillId="0" borderId="89" xfId="3" applyBorder="1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3" fillId="0" borderId="2" xfId="3" applyFont="1" applyBorder="1" applyAlignment="1">
      <alignment horizontal="left" vertical="center" indent="1"/>
    </xf>
    <xf numFmtId="0" fontId="3" fillId="0" borderId="2" xfId="3" applyBorder="1" applyAlignment="1">
      <alignment horizontal="center" vertical="center"/>
    </xf>
    <xf numFmtId="168" fontId="13" fillId="0" borderId="11" xfId="3" applyNumberFormat="1" applyFont="1" applyBorder="1" applyAlignment="1">
      <alignment horizontal="left" vertical="center"/>
    </xf>
    <xf numFmtId="170" fontId="0" fillId="0" borderId="11" xfId="4" applyNumberFormat="1" applyFont="1" applyBorder="1" applyAlignment="1">
      <alignment horizontal="center" vertical="center"/>
    </xf>
    <xf numFmtId="168" fontId="3" fillId="0" borderId="118" xfId="3" applyNumberFormat="1" applyFont="1" applyBorder="1" applyAlignment="1">
      <alignment horizontal="left" vertical="center"/>
    </xf>
    <xf numFmtId="168" fontId="3" fillId="0" borderId="103" xfId="3" applyNumberFormat="1" applyFont="1" applyBorder="1" applyAlignment="1">
      <alignment horizontal="center" vertical="center"/>
    </xf>
    <xf numFmtId="168" fontId="3" fillId="0" borderId="108" xfId="3" applyNumberFormat="1" applyBorder="1" applyAlignment="1">
      <alignment horizontal="center" vertical="center"/>
    </xf>
    <xf numFmtId="168" fontId="3" fillId="0" borderId="104" xfId="3" applyNumberFormat="1" applyBorder="1" applyAlignment="1">
      <alignment horizontal="center" vertical="center" shrinkToFit="1"/>
    </xf>
    <xf numFmtId="174" fontId="3" fillId="0" borderId="2" xfId="3" applyNumberFormat="1" applyFont="1" applyBorder="1" applyAlignment="1">
      <alignment horizontal="center" vertical="center" shrinkToFit="1"/>
    </xf>
    <xf numFmtId="0" fontId="3" fillId="0" borderId="3" xfId="3" applyBorder="1" applyAlignment="1">
      <alignment horizontal="center" vertical="center"/>
    </xf>
    <xf numFmtId="0" fontId="3" fillId="0" borderId="2" xfId="3" applyBorder="1" applyAlignment="1">
      <alignment horizontal="left" vertical="center" indent="1"/>
    </xf>
    <xf numFmtId="168" fontId="3" fillId="0" borderId="104" xfId="3" applyNumberFormat="1" applyFont="1" applyBorder="1" applyAlignment="1">
      <alignment horizontal="center" vertical="center" shrinkToFit="1"/>
    </xf>
    <xf numFmtId="168" fontId="3" fillId="0" borderId="103" xfId="3" applyNumberForma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2" fillId="0" borderId="90" xfId="3" applyFont="1" applyBorder="1" applyAlignment="1">
      <alignment horizontal="center" vertical="center"/>
    </xf>
    <xf numFmtId="0" fontId="2" fillId="0" borderId="19" xfId="3" applyFont="1" applyBorder="1" applyAlignment="1">
      <alignment horizontal="left" vertical="center" indent="1"/>
    </xf>
    <xf numFmtId="0" fontId="2" fillId="0" borderId="19" xfId="3" applyFont="1" applyBorder="1" applyAlignment="1">
      <alignment horizontal="center" vertical="center"/>
    </xf>
    <xf numFmtId="168" fontId="19" fillId="0" borderId="92" xfId="3" applyNumberFormat="1" applyFont="1" applyBorder="1" applyAlignment="1">
      <alignment horizontal="left" vertical="center"/>
    </xf>
    <xf numFmtId="170" fontId="2" fillId="0" borderId="92" xfId="4" applyNumberFormat="1" applyFont="1" applyBorder="1" applyAlignment="1">
      <alignment horizontal="center" vertical="center"/>
    </xf>
    <xf numFmtId="168" fontId="2" fillId="0" borderId="119" xfId="3" applyNumberFormat="1" applyFont="1" applyBorder="1" applyAlignment="1">
      <alignment horizontal="left" vertical="center"/>
    </xf>
    <xf numFmtId="168" fontId="2" fillId="0" borderId="105" xfId="3" applyNumberFormat="1" applyFont="1" applyBorder="1" applyAlignment="1">
      <alignment horizontal="center" vertical="center"/>
    </xf>
    <xf numFmtId="168" fontId="2" fillId="0" borderId="109" xfId="3" applyNumberFormat="1" applyFont="1" applyBorder="1" applyAlignment="1">
      <alignment horizontal="center" vertical="center"/>
    </xf>
    <xf numFmtId="168" fontId="2" fillId="0" borderId="106" xfId="3" applyNumberFormat="1" applyFont="1" applyBorder="1" applyAlignment="1">
      <alignment horizontal="center" vertical="center" shrinkToFit="1"/>
    </xf>
    <xf numFmtId="168" fontId="2" fillId="0" borderId="7" xfId="3" applyNumberFormat="1" applyFont="1" applyBorder="1" applyAlignment="1">
      <alignment horizontal="center" vertical="center" shrinkToFit="1"/>
    </xf>
    <xf numFmtId="0" fontId="2" fillId="0" borderId="12" xfId="3" applyFont="1" applyBorder="1" applyAlignment="1">
      <alignment horizontal="center" vertical="center"/>
    </xf>
    <xf numFmtId="0" fontId="19" fillId="0" borderId="0" xfId="3" applyFont="1"/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vertical="top" wrapText="1"/>
    </xf>
    <xf numFmtId="0" fontId="3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3" fillId="0" borderId="0" xfId="3" applyAlignment="1">
      <alignment horizontal="left" vertical="top" wrapText="1"/>
    </xf>
    <xf numFmtId="0" fontId="18" fillId="0" borderId="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 wrapText="1"/>
    </xf>
    <xf numFmtId="0" fontId="23" fillId="0" borderId="0" xfId="3" applyFont="1" applyBorder="1" applyAlignment="1">
      <alignment horizontal="center" vertical="center" wrapText="1"/>
    </xf>
    <xf numFmtId="169" fontId="3" fillId="0" borderId="0" xfId="3" applyNumberFormat="1" applyAlignment="1">
      <alignment horizontal="center" vertical="center"/>
    </xf>
    <xf numFmtId="169" fontId="3" fillId="0" borderId="0" xfId="3" applyNumberFormat="1" applyAlignment="1">
      <alignment horizontal="left" vertical="center" indent="1"/>
    </xf>
    <xf numFmtId="0" fontId="24" fillId="0" borderId="0" xfId="5" applyAlignment="1">
      <alignment horizontal="left" vertical="center"/>
    </xf>
    <xf numFmtId="49" fontId="3" fillId="0" borderId="0" xfId="3" applyNumberFormat="1" applyFont="1"/>
    <xf numFmtId="169" fontId="3" fillId="0" borderId="0" xfId="3" applyNumberFormat="1" applyFont="1" applyAlignment="1">
      <alignment horizontal="center" vertical="center"/>
    </xf>
    <xf numFmtId="169" fontId="3" fillId="0" borderId="0" xfId="3" applyNumberFormat="1" applyFont="1" applyAlignment="1">
      <alignment horizontal="left" vertical="center"/>
    </xf>
    <xf numFmtId="49" fontId="3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0" fontId="3" fillId="0" borderId="0" xfId="3" applyAlignment="1">
      <alignment vertical="center"/>
    </xf>
    <xf numFmtId="0" fontId="2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169" fontId="13" fillId="0" borderId="0" xfId="3" applyNumberFormat="1" applyFont="1" applyAlignment="1">
      <alignment vertical="center"/>
    </xf>
    <xf numFmtId="169" fontId="2" fillId="0" borderId="0" xfId="3" applyNumberFormat="1" applyFont="1" applyAlignment="1">
      <alignment horizontal="center" vertical="center"/>
    </xf>
    <xf numFmtId="169" fontId="2" fillId="0" borderId="0" xfId="3" applyNumberFormat="1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172" fontId="2" fillId="0" borderId="0" xfId="4" applyNumberFormat="1" applyFont="1" applyAlignment="1">
      <alignment horizontal="center" vertical="center"/>
    </xf>
    <xf numFmtId="171" fontId="2" fillId="0" borderId="0" xfId="3" applyNumberFormat="1" applyFont="1" applyAlignment="1">
      <alignment horizontal="center" vertical="center"/>
    </xf>
    <xf numFmtId="169" fontId="19" fillId="0" borderId="0" xfId="3" applyNumberFormat="1" applyFont="1" applyAlignment="1">
      <alignment vertical="center"/>
    </xf>
    <xf numFmtId="172" fontId="0" fillId="0" borderId="0" xfId="4" applyNumberFormat="1" applyFont="1" applyAlignment="1">
      <alignment horizontal="center" vertical="center"/>
    </xf>
    <xf numFmtId="171" fontId="3" fillId="0" borderId="0" xfId="3" applyNumberFormat="1" applyAlignment="1">
      <alignment horizontal="center" vertical="center"/>
    </xf>
    <xf numFmtId="169" fontId="3" fillId="0" borderId="0" xfId="3" applyNumberFormat="1" applyAlignment="1">
      <alignment horizontal="left" vertical="center"/>
    </xf>
    <xf numFmtId="49" fontId="2" fillId="0" borderId="0" xfId="3" applyNumberFormat="1" applyFont="1" applyAlignment="1">
      <alignment vertical="center"/>
    </xf>
    <xf numFmtId="0" fontId="19" fillId="0" borderId="0" xfId="3" applyFont="1" applyAlignment="1">
      <alignment vertical="center"/>
    </xf>
    <xf numFmtId="169" fontId="26" fillId="0" borderId="0" xfId="3" applyNumberFormat="1" applyFont="1" applyAlignment="1">
      <alignment horizontal="center" vertical="center"/>
    </xf>
    <xf numFmtId="169" fontId="26" fillId="0" borderId="0" xfId="3" applyNumberFormat="1" applyFont="1" applyAlignment="1">
      <alignment horizontal="left" vertical="center"/>
    </xf>
    <xf numFmtId="0" fontId="13" fillId="0" borderId="0" xfId="3" applyFont="1" applyAlignment="1">
      <alignment vertical="top"/>
    </xf>
    <xf numFmtId="0" fontId="3" fillId="0" borderId="0" xfId="3" applyAlignment="1">
      <alignment vertical="top"/>
    </xf>
    <xf numFmtId="0" fontId="1" fillId="0" borderId="51" xfId="3" applyFont="1" applyBorder="1" applyAlignment="1">
      <alignment horizontal="center" vertical="center"/>
    </xf>
    <xf numFmtId="0" fontId="1" fillId="0" borderId="72" xfId="3" applyFont="1" applyBorder="1" applyAlignment="1">
      <alignment horizontal="center" vertical="center"/>
    </xf>
    <xf numFmtId="0" fontId="1" fillId="0" borderId="52" xfId="3" applyFont="1" applyBorder="1" applyAlignment="1">
      <alignment horizontal="left" vertical="center" indent="1"/>
    </xf>
    <xf numFmtId="0" fontId="1" fillId="0" borderId="52" xfId="3" applyNumberFormat="1" applyFont="1" applyBorder="1" applyAlignment="1">
      <alignment horizontal="center" vertical="center"/>
    </xf>
    <xf numFmtId="0" fontId="1" fillId="0" borderId="52" xfId="3" applyFont="1" applyBorder="1" applyAlignment="1">
      <alignment horizontal="center" vertical="center"/>
    </xf>
    <xf numFmtId="0" fontId="1" fillId="0" borderId="53" xfId="3" applyFont="1" applyBorder="1" applyAlignment="1">
      <alignment vertical="center"/>
    </xf>
    <xf numFmtId="165" fontId="1" fillId="0" borderId="52" xfId="3" applyNumberFormat="1" applyFont="1" applyBorder="1" applyAlignment="1">
      <alignment horizontal="center" vertical="center"/>
    </xf>
    <xf numFmtId="49" fontId="1" fillId="0" borderId="57" xfId="3" applyNumberFormat="1" applyFont="1" applyBorder="1" applyAlignment="1">
      <alignment horizontal="center" vertical="center"/>
    </xf>
    <xf numFmtId="0" fontId="14" fillId="0" borderId="0" xfId="3" applyFont="1"/>
    <xf numFmtId="0" fontId="1" fillId="0" borderId="0" xfId="3" applyFont="1"/>
    <xf numFmtId="0" fontId="3" fillId="0" borderId="23" xfId="3" applyNumberFormat="1" applyFont="1" applyBorder="1" applyAlignment="1">
      <alignment horizontal="center" vertical="center"/>
    </xf>
    <xf numFmtId="0" fontId="3" fillId="0" borderId="60" xfId="3" applyNumberFormat="1" applyFont="1" applyBorder="1" applyAlignment="1">
      <alignment horizontal="center" vertical="center"/>
    </xf>
    <xf numFmtId="49" fontId="3" fillId="0" borderId="24" xfId="3" applyNumberFormat="1" applyFont="1" applyFill="1" applyBorder="1" applyAlignment="1">
      <alignment horizontal="left" vertical="center" indent="1"/>
    </xf>
    <xf numFmtId="49" fontId="3" fillId="0" borderId="28" xfId="3" applyNumberFormat="1" applyFont="1" applyFill="1" applyBorder="1" applyAlignment="1">
      <alignment horizontal="left" vertical="center"/>
    </xf>
    <xf numFmtId="49" fontId="3" fillId="0" borderId="33" xfId="3" applyNumberFormat="1" applyFont="1" applyFill="1" applyBorder="1" applyAlignment="1">
      <alignment horizontal="center" vertical="center"/>
    </xf>
    <xf numFmtId="167" fontId="3" fillId="0" borderId="33" xfId="3" applyNumberFormat="1" applyFont="1" applyBorder="1" applyAlignment="1">
      <alignment horizontal="center" vertical="center"/>
    </xf>
    <xf numFmtId="49" fontId="3" fillId="0" borderId="26" xfId="3" applyNumberFormat="1" applyFont="1" applyBorder="1" applyAlignment="1">
      <alignment horizontal="left" indent="1"/>
    </xf>
    <xf numFmtId="0" fontId="3" fillId="0" borderId="27" xfId="3" applyNumberFormat="1" applyFont="1" applyBorder="1" applyAlignment="1">
      <alignment horizontal="center" vertical="center"/>
    </xf>
    <xf numFmtId="0" fontId="3" fillId="0" borderId="61" xfId="3" applyNumberFormat="1" applyFont="1" applyBorder="1" applyAlignment="1">
      <alignment horizontal="center" vertical="center"/>
    </xf>
    <xf numFmtId="49" fontId="3" fillId="0" borderId="28" xfId="3" applyNumberFormat="1" applyFont="1" applyFill="1" applyBorder="1" applyAlignment="1">
      <alignment horizontal="left" vertical="center" indent="1"/>
    </xf>
    <xf numFmtId="49" fontId="3" fillId="0" borderId="28" xfId="3" applyNumberFormat="1" applyFont="1" applyFill="1" applyBorder="1" applyAlignment="1">
      <alignment horizontal="center" vertical="center"/>
    </xf>
    <xf numFmtId="49" fontId="3" fillId="0" borderId="34" xfId="3" applyNumberFormat="1" applyFont="1" applyFill="1" applyBorder="1" applyAlignment="1">
      <alignment horizontal="center" vertical="center"/>
    </xf>
    <xf numFmtId="167" fontId="3" fillId="0" borderId="34" xfId="3" applyNumberFormat="1" applyFont="1" applyBorder="1" applyAlignment="1">
      <alignment horizontal="center" vertical="center"/>
    </xf>
    <xf numFmtId="49" fontId="3" fillId="0" borderId="29" xfId="3" applyNumberFormat="1" applyFont="1" applyBorder="1" applyAlignment="1">
      <alignment horizontal="left" indent="1"/>
    </xf>
    <xf numFmtId="0" fontId="3" fillId="0" borderId="110" xfId="3" applyNumberFormat="1" applyFont="1" applyBorder="1" applyAlignment="1">
      <alignment horizontal="center" vertical="center"/>
    </xf>
    <xf numFmtId="0" fontId="3" fillId="0" borderId="111" xfId="3" applyNumberFormat="1" applyFont="1" applyBorder="1" applyAlignment="1">
      <alignment horizontal="center" vertical="center"/>
    </xf>
    <xf numFmtId="49" fontId="3" fillId="0" borderId="112" xfId="3" applyNumberFormat="1" applyFont="1" applyFill="1" applyBorder="1" applyAlignment="1">
      <alignment horizontal="left" vertical="center" indent="1"/>
    </xf>
    <xf numFmtId="49" fontId="3" fillId="0" borderId="112" xfId="3" applyNumberFormat="1" applyFont="1" applyFill="1" applyBorder="1" applyAlignment="1">
      <alignment horizontal="left" vertical="center"/>
    </xf>
    <xf numFmtId="49" fontId="3" fillId="0" borderId="112" xfId="3" applyNumberFormat="1" applyFont="1" applyFill="1" applyBorder="1" applyAlignment="1">
      <alignment horizontal="center" vertical="center"/>
    </xf>
    <xf numFmtId="49" fontId="3" fillId="0" borderId="113" xfId="3" applyNumberFormat="1" applyFont="1" applyFill="1" applyBorder="1" applyAlignment="1">
      <alignment horizontal="center" vertical="center"/>
    </xf>
    <xf numFmtId="167" fontId="3" fillId="0" borderId="113" xfId="3" applyNumberFormat="1" applyFont="1" applyBorder="1" applyAlignment="1">
      <alignment horizontal="center" vertical="center"/>
    </xf>
    <xf numFmtId="49" fontId="3" fillId="0" borderId="114" xfId="3" applyNumberFormat="1" applyFont="1" applyBorder="1" applyAlignment="1">
      <alignment horizontal="left" indent="1"/>
    </xf>
    <xf numFmtId="0" fontId="3" fillId="0" borderId="0" xfId="3" applyAlignment="1">
      <alignment horizontal="left" vertical="center" indent="1"/>
    </xf>
    <xf numFmtId="0" fontId="3" fillId="0" borderId="0" xfId="3" applyNumberFormat="1" applyAlignment="1">
      <alignment horizontal="center" vertical="center"/>
    </xf>
    <xf numFmtId="165" fontId="3" fillId="0" borderId="0" xfId="3" applyNumberFormat="1" applyAlignment="1">
      <alignment horizontal="center" vertical="center"/>
    </xf>
    <xf numFmtId="49" fontId="3" fillId="0" borderId="0" xfId="3" applyNumberFormat="1" applyFont="1" applyAlignment="1">
      <alignment horizontal="left" indent="1"/>
    </xf>
    <xf numFmtId="0" fontId="3" fillId="0" borderId="85" xfId="3" applyBorder="1" applyAlignment="1">
      <alignment vertical="center" shrinkToFit="1"/>
    </xf>
    <xf numFmtId="0" fontId="3" fillId="0" borderId="86" xfId="3" applyBorder="1" applyAlignment="1">
      <alignment vertical="center" shrinkToFit="1"/>
    </xf>
    <xf numFmtId="0" fontId="2" fillId="0" borderId="56" xfId="3" applyFont="1" applyBorder="1" applyAlignment="1">
      <alignment horizontal="left" vertical="center"/>
    </xf>
    <xf numFmtId="0" fontId="3" fillId="0" borderId="24" xfId="3" applyNumberFormat="1" applyFont="1" applyFill="1" applyBorder="1" applyAlignment="1">
      <alignment horizontal="left" vertical="center" indent="1"/>
    </xf>
    <xf numFmtId="0" fontId="3" fillId="0" borderId="24" xfId="3" applyNumberFormat="1" applyFont="1" applyFill="1" applyBorder="1" applyAlignment="1">
      <alignment horizontal="left" vertical="center"/>
    </xf>
    <xf numFmtId="49" fontId="3" fillId="0" borderId="26" xfId="3" applyNumberFormat="1" applyFont="1" applyBorder="1"/>
    <xf numFmtId="0" fontId="3" fillId="0" borderId="28" xfId="3" applyNumberFormat="1" applyFont="1" applyFill="1" applyBorder="1" applyAlignment="1">
      <alignment horizontal="left" vertical="center"/>
    </xf>
    <xf numFmtId="167" fontId="3" fillId="0" borderId="28" xfId="3" applyNumberFormat="1" applyFont="1" applyBorder="1" applyAlignment="1">
      <alignment horizontal="center" vertical="center"/>
    </xf>
    <xf numFmtId="49" fontId="3" fillId="0" borderId="29" xfId="3" applyNumberFormat="1" applyFont="1" applyBorder="1"/>
    <xf numFmtId="0" fontId="3" fillId="0" borderId="30" xfId="3" applyNumberFormat="1" applyFont="1" applyBorder="1" applyAlignment="1">
      <alignment horizontal="center" vertical="center"/>
    </xf>
    <xf numFmtId="0" fontId="3" fillId="0" borderId="31" xfId="3" applyFont="1" applyFill="1" applyBorder="1" applyAlignment="1">
      <alignment horizontal="left" vertical="center" indent="1"/>
    </xf>
    <xf numFmtId="0" fontId="3" fillId="0" borderId="31" xfId="3" applyNumberFormat="1" applyFont="1" applyFill="1" applyBorder="1" applyAlignment="1">
      <alignment horizontal="left" vertical="center"/>
    </xf>
    <xf numFmtId="49" fontId="3" fillId="0" borderId="32" xfId="3" applyNumberFormat="1" applyFont="1" applyBorder="1"/>
    <xf numFmtId="0" fontId="17" fillId="0" borderId="6" xfId="3" applyFont="1" applyBorder="1" applyAlignment="1">
      <alignment vertical="center"/>
    </xf>
    <xf numFmtId="0" fontId="2" fillId="0" borderId="7" xfId="3" applyFont="1" applyBorder="1" applyAlignment="1">
      <alignment horizontal="left" vertical="center" indent="1"/>
    </xf>
    <xf numFmtId="0" fontId="2" fillId="0" borderId="7" xfId="3" applyFont="1" applyBorder="1" applyAlignment="1">
      <alignment vertical="center"/>
    </xf>
    <xf numFmtId="0" fontId="2" fillId="0" borderId="7" xfId="3" applyFont="1" applyBorder="1" applyAlignment="1">
      <alignment horizontal="center" vertical="center"/>
    </xf>
    <xf numFmtId="0" fontId="2" fillId="0" borderId="8" xfId="3" applyFont="1" applyBorder="1" applyAlignment="1">
      <alignment vertical="center"/>
    </xf>
    <xf numFmtId="0" fontId="2" fillId="0" borderId="20" xfId="3" applyFont="1" applyBorder="1" applyAlignment="1">
      <alignment horizontal="left" vertical="center" indent="1"/>
    </xf>
    <xf numFmtId="0" fontId="3" fillId="0" borderId="9" xfId="3" applyBorder="1" applyAlignment="1">
      <alignment horizontal="left" vertical="center" indent="1"/>
    </xf>
    <xf numFmtId="0" fontId="2" fillId="0" borderId="10" xfId="3" applyFont="1" applyBorder="1" applyAlignment="1">
      <alignment horizontal="left" vertical="center"/>
    </xf>
    <xf numFmtId="167" fontId="3" fillId="0" borderId="31" xfId="3" applyNumberFormat="1" applyFont="1" applyBorder="1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14" fontId="8" fillId="0" borderId="19" xfId="3" applyNumberFormat="1" applyFont="1" applyBorder="1" applyAlignment="1">
      <alignment horizontal="center" vertical="center"/>
    </xf>
    <xf numFmtId="165" fontId="8" fillId="0" borderId="19" xfId="3" applyNumberFormat="1" applyFont="1" applyBorder="1" applyAlignment="1">
      <alignment horizontal="center" vertical="center"/>
    </xf>
    <xf numFmtId="0" fontId="8" fillId="0" borderId="0" xfId="3" applyFont="1"/>
    <xf numFmtId="0" fontId="8" fillId="0" borderId="2" xfId="3" applyFont="1" applyBorder="1"/>
    <xf numFmtId="0" fontId="8" fillId="0" borderId="4" xfId="3" applyFont="1" applyBorder="1"/>
    <xf numFmtId="14" fontId="8" fillId="0" borderId="4" xfId="3" applyNumberFormat="1" applyFont="1" applyBorder="1"/>
    <xf numFmtId="165" fontId="8" fillId="0" borderId="4" xfId="3" applyNumberFormat="1" applyFont="1" applyBorder="1"/>
    <xf numFmtId="165" fontId="3" fillId="0" borderId="2" xfId="3" applyNumberFormat="1" applyFont="1" applyBorder="1"/>
    <xf numFmtId="0" fontId="15" fillId="0" borderId="4" xfId="3" applyNumberFormat="1" applyFont="1" applyBorder="1"/>
    <xf numFmtId="165" fontId="10" fillId="0" borderId="4" xfId="3" applyNumberFormat="1" applyFont="1" applyBorder="1"/>
    <xf numFmtId="165" fontId="10" fillId="0" borderId="4" xfId="3" applyNumberFormat="1" applyFont="1" applyBorder="1" applyAlignment="1">
      <alignment horizontal="center"/>
    </xf>
    <xf numFmtId="14" fontId="8" fillId="0" borderId="2" xfId="3" applyNumberFormat="1" applyFont="1" applyBorder="1"/>
    <xf numFmtId="165" fontId="8" fillId="0" borderId="2" xfId="3" applyNumberFormat="1" applyFont="1" applyBorder="1"/>
    <xf numFmtId="165" fontId="8" fillId="0" borderId="0" xfId="3" applyNumberFormat="1" applyFont="1"/>
    <xf numFmtId="14" fontId="8" fillId="0" borderId="0" xfId="3" applyNumberFormat="1" applyFont="1"/>
    <xf numFmtId="0" fontId="16" fillId="0" borderId="0" xfId="3" applyNumberFormat="1" applyFont="1"/>
    <xf numFmtId="0" fontId="9" fillId="0" borderId="51" xfId="3" applyFont="1" applyBorder="1" applyAlignment="1">
      <alignment horizontal="center" vertical="center"/>
    </xf>
    <xf numFmtId="0" fontId="9" fillId="0" borderId="52" xfId="3" applyFont="1" applyBorder="1" applyAlignment="1">
      <alignment horizontal="left" vertical="center" indent="1"/>
    </xf>
    <xf numFmtId="0" fontId="9" fillId="0" borderId="52" xfId="3" applyFont="1" applyBorder="1" applyAlignment="1">
      <alignment horizontal="center" vertical="center"/>
    </xf>
    <xf numFmtId="0" fontId="1" fillId="0" borderId="52" xfId="3" applyFont="1" applyBorder="1" applyAlignment="1">
      <alignment vertical="center"/>
    </xf>
    <xf numFmtId="165" fontId="9" fillId="0" borderId="55" xfId="3" applyNumberFormat="1" applyFont="1" applyBorder="1" applyAlignment="1">
      <alignment horizontal="center" vertical="center"/>
    </xf>
    <xf numFmtId="0" fontId="3" fillId="5" borderId="5" xfId="3" applyFont="1" applyFill="1" applyBorder="1" applyAlignment="1">
      <alignment horizontal="left" vertical="center"/>
    </xf>
    <xf numFmtId="0" fontId="3" fillId="0" borderId="24" xfId="3" applyNumberFormat="1" applyFont="1" applyBorder="1" applyAlignment="1">
      <alignment horizontal="left" vertical="center" indent="1"/>
    </xf>
    <xf numFmtId="0" fontId="3" fillId="0" borderId="24" xfId="3" applyNumberFormat="1" applyFont="1" applyBorder="1" applyAlignment="1">
      <alignment horizontal="center" vertical="center"/>
    </xf>
    <xf numFmtId="165" fontId="3" fillId="0" borderId="26" xfId="3" applyNumberFormat="1" applyFont="1" applyBorder="1" applyAlignment="1">
      <alignment horizontal="left" vertical="center"/>
    </xf>
    <xf numFmtId="0" fontId="3" fillId="0" borderId="28" xfId="3" applyNumberFormat="1" applyFont="1" applyBorder="1" applyAlignment="1">
      <alignment horizontal="left" vertical="center" indent="1"/>
    </xf>
    <xf numFmtId="0" fontId="3" fillId="0" borderId="28" xfId="3" applyNumberFormat="1" applyFont="1" applyBorder="1" applyAlignment="1">
      <alignment horizontal="center" vertical="center"/>
    </xf>
    <xf numFmtId="167" fontId="3" fillId="0" borderId="29" xfId="3" applyNumberFormat="1" applyFont="1" applyBorder="1" applyAlignment="1">
      <alignment horizontal="left" vertical="center"/>
    </xf>
    <xf numFmtId="167" fontId="3" fillId="0" borderId="29" xfId="3" applyNumberFormat="1" applyFont="1" applyBorder="1" applyAlignment="1">
      <alignment horizontal="center" vertical="center"/>
    </xf>
    <xf numFmtId="0" fontId="3" fillId="0" borderId="31" xfId="3" applyNumberFormat="1" applyFont="1" applyBorder="1" applyAlignment="1">
      <alignment horizontal="left" vertical="center" indent="1"/>
    </xf>
    <xf numFmtId="0" fontId="3" fillId="0" borderId="31" xfId="3" applyNumberFormat="1" applyFont="1" applyBorder="1" applyAlignment="1">
      <alignment horizontal="center" vertical="center"/>
    </xf>
    <xf numFmtId="167" fontId="3" fillId="0" borderId="32" xfId="3" applyNumberFormat="1" applyFont="1" applyBorder="1" applyAlignment="1">
      <alignment horizontal="center" vertical="center"/>
    </xf>
    <xf numFmtId="0" fontId="2" fillId="0" borderId="49" xfId="3" applyFont="1" applyBorder="1" applyAlignment="1">
      <alignment horizontal="center" vertical="center"/>
    </xf>
    <xf numFmtId="0" fontId="2" fillId="0" borderId="50" xfId="3" applyFont="1" applyBorder="1" applyAlignment="1">
      <alignment horizontal="left" vertical="center" indent="1"/>
    </xf>
    <xf numFmtId="0" fontId="2" fillId="0" borderId="50" xfId="3" applyFont="1" applyBorder="1" applyAlignment="1">
      <alignment horizontal="center" vertical="center"/>
    </xf>
    <xf numFmtId="0" fontId="2" fillId="0" borderId="50" xfId="3" applyNumberFormat="1" applyFont="1" applyBorder="1" applyAlignment="1">
      <alignment horizontal="center" vertical="center"/>
    </xf>
    <xf numFmtId="0" fontId="3" fillId="0" borderId="18" xfId="3" applyNumberFormat="1" applyFont="1" applyBorder="1" applyAlignment="1">
      <alignment horizontal="left" vertical="center"/>
    </xf>
    <xf numFmtId="165" fontId="3" fillId="0" borderId="26" xfId="3" applyNumberFormat="1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left" vertical="center"/>
    </xf>
    <xf numFmtId="165" fontId="3" fillId="0" borderId="0" xfId="3" applyNumberFormat="1" applyAlignment="1">
      <alignment horizontal="left" vertical="center"/>
    </xf>
    <xf numFmtId="165" fontId="1" fillId="0" borderId="53" xfId="3" applyNumberFormat="1" applyFont="1" applyBorder="1" applyAlignment="1">
      <alignment horizontal="center" vertical="center"/>
    </xf>
    <xf numFmtId="166" fontId="1" fillId="0" borderId="72" xfId="3" applyNumberFormat="1" applyFont="1" applyBorder="1" applyAlignment="1">
      <alignment horizontal="center" vertical="center"/>
    </xf>
    <xf numFmtId="166" fontId="1" fillId="0" borderId="52" xfId="3" applyNumberFormat="1" applyFont="1" applyBorder="1" applyAlignment="1">
      <alignment horizontal="center" vertical="center"/>
    </xf>
    <xf numFmtId="166" fontId="1" fillId="0" borderId="52" xfId="3" applyNumberFormat="1" applyFont="1" applyBorder="1" applyAlignment="1">
      <alignment horizontal="center" vertical="center" wrapText="1"/>
    </xf>
    <xf numFmtId="0" fontId="1" fillId="0" borderId="55" xfId="3" applyNumberFormat="1" applyFont="1" applyBorder="1" applyAlignment="1">
      <alignment horizontal="center" vertical="center"/>
    </xf>
    <xf numFmtId="0" fontId="1" fillId="0" borderId="0" xfId="3" applyFont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165" fontId="2" fillId="0" borderId="0" xfId="3" applyNumberFormat="1" applyFont="1" applyBorder="1" applyAlignment="1">
      <alignment horizontal="left" vertical="center"/>
    </xf>
    <xf numFmtId="1" fontId="2" fillId="0" borderId="67" xfId="3" applyNumberFormat="1" applyFont="1" applyBorder="1" applyAlignment="1">
      <alignment horizontal="center" vertical="center"/>
    </xf>
    <xf numFmtId="1" fontId="2" fillId="0" borderId="68" xfId="3" applyNumberFormat="1" applyFont="1" applyBorder="1" applyAlignment="1">
      <alignment horizontal="center" vertical="center"/>
    </xf>
    <xf numFmtId="1" fontId="2" fillId="0" borderId="69" xfId="3" applyNumberFormat="1" applyFont="1" applyBorder="1" applyAlignment="1">
      <alignment horizontal="center" vertical="center"/>
    </xf>
    <xf numFmtId="166" fontId="2" fillId="0" borderId="0" xfId="3" applyNumberFormat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71" xfId="3" applyNumberFormat="1" applyFont="1" applyBorder="1" applyAlignment="1">
      <alignment horizontal="center" vertical="center"/>
    </xf>
    <xf numFmtId="0" fontId="3" fillId="0" borderId="65" xfId="3" applyNumberFormat="1" applyFont="1" applyBorder="1" applyAlignment="1">
      <alignment horizontal="center" vertical="center"/>
    </xf>
    <xf numFmtId="0" fontId="3" fillId="0" borderId="66" xfId="3" applyNumberFormat="1" applyFont="1" applyBorder="1" applyAlignment="1">
      <alignment horizontal="left" vertical="center" indent="1"/>
    </xf>
    <xf numFmtId="0" fontId="3" fillId="0" borderId="66" xfId="3" applyNumberFormat="1" applyFont="1" applyBorder="1" applyAlignment="1">
      <alignment horizontal="center" vertical="center"/>
    </xf>
    <xf numFmtId="165" fontId="3" fillId="0" borderId="24" xfId="3" applyNumberFormat="1" applyFont="1" applyFill="1" applyBorder="1" applyAlignment="1">
      <alignment horizontal="left" vertical="center"/>
    </xf>
    <xf numFmtId="165" fontId="3" fillId="0" borderId="33" xfId="3" applyNumberFormat="1" applyFont="1" applyBorder="1" applyAlignment="1">
      <alignment horizontal="center" vertical="center"/>
    </xf>
    <xf numFmtId="0" fontId="3" fillId="0" borderId="36" xfId="3" applyNumberFormat="1" applyFont="1" applyBorder="1" applyAlignment="1">
      <alignment horizontal="center" vertical="center"/>
    </xf>
    <xf numFmtId="0" fontId="3" fillId="0" borderId="37" xfId="3" applyNumberFormat="1" applyFont="1" applyBorder="1" applyAlignment="1">
      <alignment horizontal="center" vertical="center"/>
    </xf>
    <xf numFmtId="0" fontId="3" fillId="0" borderId="38" xfId="3" applyNumberFormat="1" applyFont="1" applyBorder="1" applyAlignment="1">
      <alignment horizontal="center" vertical="center"/>
    </xf>
    <xf numFmtId="166" fontId="3" fillId="0" borderId="60" xfId="3" applyNumberFormat="1" applyFont="1" applyBorder="1" applyAlignment="1">
      <alignment horizontal="center" vertical="center"/>
    </xf>
    <xf numFmtId="166" fontId="3" fillId="0" borderId="24" xfId="3" applyNumberFormat="1" applyFont="1" applyBorder="1" applyAlignment="1">
      <alignment horizontal="center" vertical="center"/>
    </xf>
    <xf numFmtId="0" fontId="3" fillId="0" borderId="26" xfId="3" applyNumberFormat="1" applyFont="1" applyBorder="1" applyAlignment="1">
      <alignment horizontal="center"/>
    </xf>
    <xf numFmtId="165" fontId="3" fillId="0" borderId="28" xfId="3" applyNumberFormat="1" applyFont="1" applyFill="1" applyBorder="1" applyAlignment="1">
      <alignment horizontal="left" vertical="center"/>
    </xf>
    <xf numFmtId="165" fontId="3" fillId="0" borderId="34" xfId="3" applyNumberFormat="1" applyFont="1" applyBorder="1" applyAlignment="1">
      <alignment horizontal="center" vertical="center"/>
    </xf>
    <xf numFmtId="1" fontId="3" fillId="0" borderId="39" xfId="3" applyNumberFormat="1" applyFont="1" applyBorder="1" applyAlignment="1">
      <alignment horizontal="center" vertical="center"/>
    </xf>
    <xf numFmtId="1" fontId="3" fillId="0" borderId="40" xfId="3" applyNumberFormat="1" applyFont="1" applyBorder="1" applyAlignment="1">
      <alignment horizontal="center" vertical="center"/>
    </xf>
    <xf numFmtId="1" fontId="3" fillId="0" borderId="41" xfId="3" applyNumberFormat="1" applyFont="1" applyBorder="1" applyAlignment="1">
      <alignment horizontal="center" vertical="center"/>
    </xf>
    <xf numFmtId="166" fontId="3" fillId="0" borderId="61" xfId="3" applyNumberFormat="1" applyFont="1" applyBorder="1" applyAlignment="1">
      <alignment horizontal="center" vertical="center"/>
    </xf>
    <xf numFmtId="166" fontId="3" fillId="0" borderId="28" xfId="3" applyNumberFormat="1" applyFont="1" applyBorder="1" applyAlignment="1">
      <alignment horizontal="center" vertical="center"/>
    </xf>
    <xf numFmtId="0" fontId="3" fillId="0" borderId="29" xfId="3" applyNumberFormat="1" applyBorder="1" applyAlignment="1">
      <alignment horizontal="center"/>
    </xf>
    <xf numFmtId="0" fontId="2" fillId="0" borderId="73" xfId="3" applyFont="1" applyBorder="1" applyAlignment="1">
      <alignment horizontal="center" vertical="center"/>
    </xf>
    <xf numFmtId="0" fontId="2" fillId="0" borderId="74" xfId="3" applyFont="1" applyBorder="1" applyAlignment="1">
      <alignment horizontal="left" vertical="center" indent="1"/>
    </xf>
    <xf numFmtId="0" fontId="2" fillId="0" borderId="74" xfId="3" applyFont="1" applyBorder="1" applyAlignment="1">
      <alignment horizontal="center" vertical="center"/>
    </xf>
    <xf numFmtId="165" fontId="2" fillId="0" borderId="64" xfId="3" applyNumberFormat="1" applyFont="1" applyBorder="1" applyAlignment="1">
      <alignment horizontal="center" vertical="center"/>
    </xf>
    <xf numFmtId="1" fontId="2" fillId="0" borderId="64" xfId="3" applyNumberFormat="1" applyFont="1" applyBorder="1" applyAlignment="1">
      <alignment horizontal="center" vertical="center"/>
    </xf>
    <xf numFmtId="166" fontId="2" fillId="0" borderId="64" xfId="3" applyNumberFormat="1" applyFont="1" applyBorder="1" applyAlignment="1">
      <alignment horizontal="center" vertical="center"/>
    </xf>
    <xf numFmtId="0" fontId="2" fillId="0" borderId="64" xfId="3" applyFont="1" applyBorder="1" applyAlignment="1">
      <alignment horizontal="center" vertical="center"/>
    </xf>
    <xf numFmtId="0" fontId="2" fillId="0" borderId="35" xfId="3" applyNumberFormat="1" applyFont="1" applyBorder="1" applyAlignment="1">
      <alignment horizontal="center" vertical="center"/>
    </xf>
    <xf numFmtId="0" fontId="2" fillId="0" borderId="63" xfId="3" applyFont="1" applyBorder="1" applyAlignment="1">
      <alignment horizontal="center" vertical="center"/>
    </xf>
    <xf numFmtId="0" fontId="2" fillId="0" borderId="64" xfId="3" applyFont="1" applyBorder="1" applyAlignment="1">
      <alignment horizontal="left" vertical="center" indent="1"/>
    </xf>
    <xf numFmtId="0" fontId="3" fillId="0" borderId="29" xfId="3" applyNumberFormat="1" applyFont="1" applyBorder="1" applyAlignment="1">
      <alignment horizontal="center"/>
    </xf>
    <xf numFmtId="0" fontId="3" fillId="0" borderId="26" xfId="3" applyNumberFormat="1" applyBorder="1" applyAlignment="1">
      <alignment horizontal="center"/>
    </xf>
    <xf numFmtId="1" fontId="3" fillId="0" borderId="0" xfId="3" applyNumberFormat="1" applyAlignment="1">
      <alignment horizontal="center" vertical="center"/>
    </xf>
    <xf numFmtId="166" fontId="3" fillId="0" borderId="0" xfId="3" applyNumberFormat="1" applyAlignment="1">
      <alignment horizontal="center" vertical="center"/>
    </xf>
    <xf numFmtId="0" fontId="3" fillId="0" borderId="0" xfId="3" applyNumberFormat="1" applyAlignment="1">
      <alignment horizontal="center"/>
    </xf>
    <xf numFmtId="0" fontId="11" fillId="0" borderId="0" xfId="3" applyFont="1" applyBorder="1" applyAlignment="1">
      <alignment horizontal="center" vertical="center"/>
    </xf>
    <xf numFmtId="0" fontId="1" fillId="0" borderId="53" xfId="3" applyFont="1" applyBorder="1" applyAlignment="1">
      <alignment horizontal="center" vertical="center"/>
    </xf>
    <xf numFmtId="165" fontId="1" fillId="0" borderId="72" xfId="3" applyNumberFormat="1" applyFont="1" applyBorder="1" applyAlignment="1">
      <alignment horizontal="center" vertical="center"/>
    </xf>
    <xf numFmtId="49" fontId="1" fillId="0" borderId="55" xfId="3" applyNumberFormat="1" applyFont="1" applyBorder="1" applyAlignment="1">
      <alignment horizontal="center" vertical="center" wrapText="1"/>
    </xf>
    <xf numFmtId="0" fontId="14" fillId="0" borderId="0" xfId="3" applyFont="1" applyAlignment="1">
      <alignment vertical="center"/>
    </xf>
    <xf numFmtId="0" fontId="2" fillId="0" borderId="83" xfId="3" applyFont="1" applyFill="1" applyBorder="1" applyAlignment="1">
      <alignment horizontal="center" vertical="center" shrinkToFit="1"/>
    </xf>
    <xf numFmtId="165" fontId="2" fillId="0" borderId="0" xfId="3" applyNumberFormat="1" applyFont="1" applyBorder="1" applyAlignment="1">
      <alignment horizontal="center" vertical="center"/>
    </xf>
    <xf numFmtId="0" fontId="2" fillId="0" borderId="71" xfId="3" applyFont="1" applyBorder="1" applyAlignment="1">
      <alignment horizontal="center" vertical="center"/>
    </xf>
    <xf numFmtId="0" fontId="3" fillId="0" borderId="115" xfId="3" applyNumberFormat="1" applyFont="1" applyBorder="1" applyAlignment="1">
      <alignment horizontal="center" vertical="center"/>
    </xf>
    <xf numFmtId="165" fontId="3" fillId="0" borderId="60" xfId="3" applyNumberFormat="1" applyFont="1" applyBorder="1" applyAlignment="1">
      <alignment horizontal="center" vertical="center"/>
    </xf>
    <xf numFmtId="165" fontId="13" fillId="0" borderId="0" xfId="3" applyNumberFormat="1" applyFont="1"/>
    <xf numFmtId="0" fontId="3" fillId="0" borderId="34" xfId="3" applyNumberFormat="1" applyFont="1" applyBorder="1" applyAlignment="1">
      <alignment horizontal="center" vertical="center"/>
    </xf>
    <xf numFmtId="165" fontId="3" fillId="0" borderId="61" xfId="3" applyNumberFormat="1" applyFont="1" applyBorder="1" applyAlignment="1">
      <alignment horizontal="center" vertical="center"/>
    </xf>
    <xf numFmtId="49" fontId="3" fillId="0" borderId="29" xfId="3" applyNumberFormat="1" applyBorder="1" applyAlignment="1">
      <alignment horizontal="center"/>
    </xf>
    <xf numFmtId="0" fontId="2" fillId="0" borderId="78" xfId="3" applyFont="1" applyBorder="1" applyAlignment="1">
      <alignment horizontal="center" vertical="center"/>
    </xf>
    <xf numFmtId="0" fontId="2" fillId="0" borderId="79" xfId="3" applyFont="1" applyBorder="1" applyAlignment="1">
      <alignment horizontal="left" vertical="center" indent="1"/>
    </xf>
    <xf numFmtId="0" fontId="2" fillId="0" borderId="79" xfId="3" applyFont="1" applyBorder="1" applyAlignment="1">
      <alignment horizontal="center" vertical="center"/>
    </xf>
    <xf numFmtId="1" fontId="2" fillId="0" borderId="79" xfId="3" applyNumberFormat="1" applyFont="1" applyBorder="1" applyAlignment="1">
      <alignment horizontal="center" vertical="center"/>
    </xf>
    <xf numFmtId="165" fontId="2" fillId="0" borderId="79" xfId="3" applyNumberFormat="1" applyFont="1" applyBorder="1" applyAlignment="1">
      <alignment horizontal="center" vertical="center"/>
    </xf>
    <xf numFmtId="166" fontId="2" fillId="0" borderId="79" xfId="3" applyNumberFormat="1" applyFont="1" applyBorder="1" applyAlignment="1">
      <alignment horizontal="center" vertical="center"/>
    </xf>
    <xf numFmtId="0" fontId="2" fillId="0" borderId="80" xfId="3" applyFont="1" applyBorder="1" applyAlignment="1">
      <alignment horizontal="center" vertical="center"/>
    </xf>
    <xf numFmtId="0" fontId="2" fillId="0" borderId="116" xfId="3" applyFont="1" applyFill="1" applyBorder="1" applyAlignment="1">
      <alignment horizontal="center" vertical="center" shrinkToFit="1"/>
    </xf>
    <xf numFmtId="0" fontId="13" fillId="0" borderId="0" xfId="3" applyNumberFormat="1" applyFont="1"/>
    <xf numFmtId="49" fontId="3" fillId="0" borderId="0" xfId="3" applyNumberFormat="1" applyAlignment="1">
      <alignment horizontal="center"/>
    </xf>
    <xf numFmtId="0" fontId="1" fillId="0" borderId="75" xfId="3" applyFont="1" applyBorder="1" applyAlignment="1">
      <alignment horizontal="center" vertical="center"/>
    </xf>
    <xf numFmtId="0" fontId="10" fillId="0" borderId="53" xfId="3" applyFont="1" applyBorder="1" applyAlignment="1">
      <alignment horizontal="center" vertical="center"/>
    </xf>
    <xf numFmtId="166" fontId="1" fillId="0" borderId="55" xfId="3" applyNumberFormat="1" applyFont="1" applyBorder="1" applyAlignment="1">
      <alignment horizontal="center" vertical="center"/>
    </xf>
    <xf numFmtId="49" fontId="1" fillId="0" borderId="0" xfId="3" applyNumberFormat="1" applyFont="1" applyBorder="1" applyAlignment="1">
      <alignment horizontal="center" vertical="center"/>
    </xf>
    <xf numFmtId="0" fontId="2" fillId="4" borderId="84" xfId="3" applyFont="1" applyFill="1" applyBorder="1" applyAlignment="1">
      <alignment vertical="center"/>
    </xf>
    <xf numFmtId="0" fontId="2" fillId="4" borderId="85" xfId="3" applyFont="1" applyFill="1" applyBorder="1" applyAlignment="1">
      <alignment vertical="center"/>
    </xf>
    <xf numFmtId="0" fontId="2" fillId="4" borderId="85" xfId="3" applyFont="1" applyFill="1" applyBorder="1" applyAlignment="1">
      <alignment horizontal="left" vertical="center" indent="1"/>
    </xf>
    <xf numFmtId="0" fontId="2" fillId="0" borderId="88" xfId="3" applyFont="1" applyFill="1" applyBorder="1" applyAlignment="1">
      <alignment horizontal="center" vertical="center" shrinkToFit="1"/>
    </xf>
    <xf numFmtId="1" fontId="2" fillId="0" borderId="117" xfId="3" applyNumberFormat="1" applyFont="1" applyBorder="1" applyAlignment="1">
      <alignment horizontal="center" vertical="center"/>
    </xf>
    <xf numFmtId="1" fontId="2" fillId="0" borderId="81" xfId="3" applyNumberFormat="1" applyFont="1" applyBorder="1" applyAlignment="1">
      <alignment horizontal="center" vertical="center"/>
    </xf>
    <xf numFmtId="1" fontId="2" fillId="0" borderId="82" xfId="3" applyNumberFormat="1" applyFont="1" applyBorder="1" applyAlignment="1">
      <alignment horizontal="center" vertical="center"/>
    </xf>
    <xf numFmtId="166" fontId="2" fillId="0" borderId="93" xfId="3" applyNumberFormat="1" applyFont="1" applyBorder="1" applyAlignment="1">
      <alignment horizontal="left" vertical="center"/>
    </xf>
    <xf numFmtId="166" fontId="2" fillId="0" borderId="94" xfId="3" applyNumberFormat="1" applyFont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13" fillId="0" borderId="0" xfId="3" applyFont="1" applyAlignment="1"/>
    <xf numFmtId="0" fontId="3" fillId="0" borderId="0" xfId="3" applyAlignment="1"/>
    <xf numFmtId="0" fontId="3" fillId="0" borderId="76" xfId="3" applyNumberFormat="1" applyFont="1" applyBorder="1" applyAlignment="1">
      <alignment horizontal="center" vertical="center"/>
    </xf>
    <xf numFmtId="0" fontId="3" fillId="0" borderId="33" xfId="3" applyNumberFormat="1" applyFont="1" applyBorder="1" applyAlignment="1">
      <alignment horizontal="center" vertical="center"/>
    </xf>
    <xf numFmtId="166" fontId="3" fillId="0" borderId="26" xfId="3" applyNumberFormat="1" applyFont="1" applyBorder="1" applyAlignment="1">
      <alignment horizontal="center" vertical="center"/>
    </xf>
    <xf numFmtId="0" fontId="3" fillId="0" borderId="0" xfId="3" applyNumberFormat="1" applyFont="1" applyBorder="1" applyAlignment="1">
      <alignment horizontal="center"/>
    </xf>
    <xf numFmtId="0" fontId="3" fillId="0" borderId="77" xfId="3" applyNumberFormat="1" applyFont="1" applyBorder="1" applyAlignment="1">
      <alignment horizontal="center" vertical="center"/>
    </xf>
    <xf numFmtId="166" fontId="3" fillId="0" borderId="29" xfId="3" applyNumberFormat="1" applyFont="1" applyBorder="1" applyAlignment="1">
      <alignment horizontal="center" vertical="center"/>
    </xf>
    <xf numFmtId="49" fontId="3" fillId="0" borderId="0" xfId="3" applyNumberFormat="1" applyBorder="1" applyAlignment="1">
      <alignment horizontal="center"/>
    </xf>
    <xf numFmtId="0" fontId="17" fillId="0" borderId="79" xfId="3" applyFont="1" applyBorder="1" applyAlignment="1">
      <alignment horizontal="center" vertical="center"/>
    </xf>
    <xf numFmtId="166" fontId="2" fillId="0" borderId="80" xfId="3" applyNumberFormat="1" applyFont="1" applyBorder="1" applyAlignment="1">
      <alignment horizontal="center" vertical="center"/>
    </xf>
    <xf numFmtId="0" fontId="2" fillId="4" borderId="20" xfId="3" applyFont="1" applyFill="1" applyBorder="1" applyAlignment="1">
      <alignment vertical="center"/>
    </xf>
    <xf numFmtId="0" fontId="2" fillId="4" borderId="9" xfId="3" applyFont="1" applyFill="1" applyBorder="1" applyAlignment="1">
      <alignment vertical="center"/>
    </xf>
    <xf numFmtId="0" fontId="2" fillId="4" borderId="9" xfId="3" applyFont="1" applyFill="1" applyBorder="1" applyAlignment="1">
      <alignment horizontal="left" vertical="center" indent="1"/>
    </xf>
    <xf numFmtId="0" fontId="2" fillId="4" borderId="98" xfId="3" applyFont="1" applyFill="1" applyBorder="1" applyAlignment="1">
      <alignment vertical="center"/>
    </xf>
    <xf numFmtId="0" fontId="2" fillId="0" borderId="16" xfId="3" applyFont="1" applyFill="1" applyBorder="1" applyAlignment="1">
      <alignment horizontal="center" vertical="center" shrinkToFit="1"/>
    </xf>
    <xf numFmtId="1" fontId="2" fillId="0" borderId="87" xfId="3" applyNumberFormat="1" applyFont="1" applyBorder="1" applyAlignment="1">
      <alignment horizontal="center" vertical="center"/>
    </xf>
    <xf numFmtId="166" fontId="2" fillId="0" borderId="95" xfId="3" applyNumberFormat="1" applyFont="1" applyBorder="1" applyAlignment="1">
      <alignment horizontal="left" vertical="center"/>
    </xf>
    <xf numFmtId="166" fontId="2" fillId="0" borderId="96" xfId="3" applyNumberFormat="1" applyFont="1" applyBorder="1" applyAlignment="1">
      <alignment horizontal="left" vertical="center"/>
    </xf>
    <xf numFmtId="14" fontId="0" fillId="0" borderId="0" xfId="0" applyNumberFormat="1"/>
    <xf numFmtId="19" fontId="0" fillId="0" borderId="0" xfId="0" applyNumberFormat="1"/>
    <xf numFmtId="165" fontId="28" fillId="0" borderId="4" xfId="3" applyNumberFormat="1" applyFont="1" applyBorder="1"/>
    <xf numFmtId="165" fontId="28" fillId="0" borderId="0" xfId="3" applyNumberFormat="1" applyFont="1"/>
    <xf numFmtId="165" fontId="28" fillId="0" borderId="4" xfId="3" applyNumberFormat="1" applyFont="1" applyBorder="1" applyAlignment="1">
      <alignment horizontal="center"/>
    </xf>
    <xf numFmtId="165" fontId="28" fillId="0" borderId="0" xfId="3" applyNumberFormat="1" applyFont="1" applyAlignment="1">
      <alignment horizontal="center"/>
    </xf>
    <xf numFmtId="14" fontId="28" fillId="0" borderId="19" xfId="3" applyNumberFormat="1" applyFont="1" applyBorder="1" applyAlignment="1">
      <alignment horizontal="right" vertical="center"/>
    </xf>
    <xf numFmtId="0" fontId="31" fillId="0" borderId="0" xfId="3" applyFont="1"/>
    <xf numFmtId="0" fontId="32" fillId="0" borderId="0" xfId="3" applyFont="1"/>
    <xf numFmtId="0" fontId="9" fillId="0" borderId="0" xfId="3" applyFont="1"/>
    <xf numFmtId="0" fontId="31" fillId="0" borderId="0" xfId="3" applyFont="1" applyAlignment="1">
      <alignment vertical="center"/>
    </xf>
    <xf numFmtId="0" fontId="32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33" fillId="0" borderId="0" xfId="3" applyFont="1" applyAlignment="1">
      <alignment vertical="center"/>
    </xf>
    <xf numFmtId="0" fontId="31" fillId="0" borderId="0" xfId="3" applyFont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173" fontId="31" fillId="0" borderId="0" xfId="4" applyNumberFormat="1" applyFont="1" applyAlignment="1">
      <alignment horizontal="center" vertical="center"/>
    </xf>
    <xf numFmtId="173" fontId="34" fillId="0" borderId="0" xfId="4" applyNumberFormat="1" applyFont="1" applyAlignment="1">
      <alignment horizontal="center" vertical="center"/>
    </xf>
    <xf numFmtId="0" fontId="34" fillId="0" borderId="0" xfId="3" applyFont="1" applyAlignment="1">
      <alignment vertical="center"/>
    </xf>
    <xf numFmtId="173" fontId="34" fillId="0" borderId="122" xfId="3" applyNumberFormat="1" applyFont="1" applyBorder="1" applyAlignment="1">
      <alignment vertical="center"/>
    </xf>
    <xf numFmtId="0" fontId="35" fillId="0" borderId="17" xfId="3" applyFont="1" applyBorder="1" applyAlignment="1">
      <alignment horizontal="center" vertical="center" wrapText="1"/>
    </xf>
    <xf numFmtId="0" fontId="36" fillId="0" borderId="17" xfId="3" applyFont="1" applyBorder="1" applyAlignment="1">
      <alignment horizontal="center" vertical="center" wrapText="1"/>
    </xf>
    <xf numFmtId="11" fontId="0" fillId="0" borderId="0" xfId="0" applyNumberFormat="1"/>
    <xf numFmtId="175" fontId="3" fillId="0" borderId="24" xfId="3" applyNumberFormat="1" applyFont="1" applyFill="1" applyBorder="1" applyAlignment="1">
      <alignment horizontal="center" vertical="center"/>
    </xf>
    <xf numFmtId="175" fontId="3" fillId="0" borderId="28" xfId="3" applyNumberFormat="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4" fontId="1" fillId="0" borderId="52" xfId="3" applyNumberFormat="1" applyFont="1" applyBorder="1" applyAlignment="1">
      <alignment horizontal="center" vertical="center"/>
    </xf>
    <xf numFmtId="14" fontId="3" fillId="0" borderId="0" xfId="3" applyNumberFormat="1" applyAlignment="1">
      <alignment horizontal="center" vertical="center"/>
    </xf>
    <xf numFmtId="0" fontId="37" fillId="0" borderId="9" xfId="3" applyFont="1" applyBorder="1" applyAlignment="1">
      <alignment horizontal="left" vertical="center" indent="1"/>
    </xf>
    <xf numFmtId="0" fontId="39" fillId="0" borderId="60" xfId="3" applyNumberFormat="1" applyFont="1" applyFill="1" applyBorder="1" applyAlignment="1">
      <alignment horizontal="left" vertical="center" wrapText="1"/>
    </xf>
    <xf numFmtId="0" fontId="39" fillId="0" borderId="61" xfId="3" applyNumberFormat="1" applyFont="1" applyFill="1" applyBorder="1" applyAlignment="1">
      <alignment horizontal="left" vertical="center" wrapText="1"/>
    </xf>
    <xf numFmtId="0" fontId="39" fillId="0" borderId="120" xfId="3" applyNumberFormat="1" applyFont="1" applyFill="1" applyBorder="1" applyAlignment="1">
      <alignment horizontal="left" vertical="center" wrapText="1"/>
    </xf>
    <xf numFmtId="0" fontId="40" fillId="0" borderId="7" xfId="3" applyFont="1" applyBorder="1" applyAlignment="1">
      <alignment horizontal="left" vertical="center" wrapText="1"/>
    </xf>
    <xf numFmtId="0" fontId="39" fillId="0" borderId="9" xfId="3" applyFont="1" applyBorder="1" applyAlignment="1">
      <alignment horizontal="left" vertical="center" wrapText="1" indent="1"/>
    </xf>
    <xf numFmtId="14" fontId="37" fillId="0" borderId="85" xfId="3" applyNumberFormat="1" applyFont="1" applyBorder="1" applyAlignment="1">
      <alignment vertical="center" shrinkToFit="1"/>
    </xf>
    <xf numFmtId="0" fontId="37" fillId="0" borderId="85" xfId="3" applyFont="1" applyBorder="1" applyAlignment="1">
      <alignment vertical="center" shrinkToFit="1"/>
    </xf>
    <xf numFmtId="14" fontId="37" fillId="0" borderId="24" xfId="3" applyNumberFormat="1" applyFont="1" applyFill="1" applyBorder="1" applyAlignment="1">
      <alignment horizontal="center" vertical="center"/>
    </xf>
    <xf numFmtId="0" fontId="37" fillId="0" borderId="33" xfId="3" applyNumberFormat="1" applyFont="1" applyFill="1" applyBorder="1" applyAlignment="1">
      <alignment horizontal="center" vertical="center"/>
    </xf>
    <xf numFmtId="14" fontId="37" fillId="0" borderId="28" xfId="3" applyNumberFormat="1" applyFont="1" applyFill="1" applyBorder="1" applyAlignment="1">
      <alignment horizontal="center" vertical="center"/>
    </xf>
    <xf numFmtId="0" fontId="37" fillId="0" borderId="34" xfId="3" applyNumberFormat="1" applyFont="1" applyFill="1" applyBorder="1" applyAlignment="1">
      <alignment horizontal="center" vertical="center"/>
    </xf>
    <xf numFmtId="14" fontId="37" fillId="0" borderId="31" xfId="3" applyNumberFormat="1" applyFont="1" applyFill="1" applyBorder="1" applyAlignment="1">
      <alignment horizontal="center" vertical="center"/>
    </xf>
    <xf numFmtId="0" fontId="37" fillId="0" borderId="97" xfId="3" applyNumberFormat="1" applyFont="1" applyFill="1" applyBorder="1" applyAlignment="1">
      <alignment horizontal="center" vertical="center"/>
    </xf>
    <xf numFmtId="14" fontId="38" fillId="0" borderId="7" xfId="3" applyNumberFormat="1" applyFont="1" applyBorder="1" applyAlignment="1">
      <alignment vertical="center"/>
    </xf>
    <xf numFmtId="0" fontId="38" fillId="0" borderId="7" xfId="3" applyFont="1" applyBorder="1" applyAlignment="1">
      <alignment vertical="center"/>
    </xf>
    <xf numFmtId="14" fontId="37" fillId="0" borderId="9" xfId="3" applyNumberFormat="1" applyFont="1" applyBorder="1" applyAlignment="1">
      <alignment horizontal="left" vertical="center" indent="1"/>
    </xf>
    <xf numFmtId="14" fontId="37" fillId="0" borderId="0" xfId="3" applyNumberFormat="1" applyFont="1" applyAlignment="1">
      <alignment horizontal="center" vertical="center"/>
    </xf>
    <xf numFmtId="0" fontId="37" fillId="0" borderId="0" xfId="3" applyFont="1" applyBorder="1" applyAlignment="1">
      <alignment horizontal="center" vertical="center"/>
    </xf>
    <xf numFmtId="0" fontId="37" fillId="0" borderId="0" xfId="3" applyFont="1" applyAlignment="1">
      <alignment horizontal="center" vertical="center"/>
    </xf>
    <xf numFmtId="14" fontId="3" fillId="0" borderId="66" xfId="3" applyNumberFormat="1" applyFont="1" applyBorder="1" applyAlignment="1">
      <alignment horizontal="center" vertical="center"/>
    </xf>
    <xf numFmtId="14" fontId="3" fillId="0" borderId="28" xfId="3" applyNumberFormat="1" applyFont="1" applyBorder="1" applyAlignment="1">
      <alignment horizontal="center" vertical="center"/>
    </xf>
    <xf numFmtId="14" fontId="2" fillId="0" borderId="79" xfId="3" applyNumberFormat="1" applyFont="1" applyBorder="1" applyAlignment="1">
      <alignment horizontal="center" vertical="center"/>
    </xf>
    <xf numFmtId="0" fontId="37" fillId="0" borderId="66" xfId="3" applyNumberFormat="1" applyFont="1" applyBorder="1" applyAlignment="1">
      <alignment horizontal="left" vertical="center" wrapText="1"/>
    </xf>
    <xf numFmtId="0" fontId="37" fillId="0" borderId="28" xfId="3" applyNumberFormat="1" applyFont="1" applyBorder="1" applyAlignment="1">
      <alignment horizontal="left" vertical="center" wrapText="1"/>
    </xf>
    <xf numFmtId="0" fontId="38" fillId="0" borderId="79" xfId="3" applyFont="1" applyBorder="1" applyAlignment="1">
      <alignment horizontal="left" vertical="center" wrapText="1"/>
    </xf>
    <xf numFmtId="0" fontId="37" fillId="0" borderId="0" xfId="3" applyFont="1" applyAlignment="1">
      <alignment horizontal="left" vertical="center" wrapText="1"/>
    </xf>
    <xf numFmtId="0" fontId="1" fillId="0" borderId="52" xfId="3" applyFont="1" applyBorder="1" applyAlignment="1">
      <alignment horizontal="left" vertical="center" wrapText="1"/>
    </xf>
    <xf numFmtId="166" fontId="1" fillId="0" borderId="72" xfId="3" applyNumberFormat="1" applyFont="1" applyBorder="1" applyAlignment="1">
      <alignment horizontal="center" vertical="center" wrapText="1"/>
    </xf>
    <xf numFmtId="0" fontId="3" fillId="0" borderId="112" xfId="3" applyNumberFormat="1" applyFont="1" applyBorder="1" applyAlignment="1">
      <alignment horizontal="center" vertical="center"/>
    </xf>
    <xf numFmtId="165" fontId="3" fillId="0" borderId="111" xfId="3" applyNumberFormat="1" applyFont="1" applyBorder="1" applyAlignment="1">
      <alignment horizontal="center" vertical="center"/>
    </xf>
    <xf numFmtId="166" fontId="3" fillId="0" borderId="112" xfId="3" applyNumberFormat="1" applyFont="1" applyBorder="1" applyAlignment="1">
      <alignment horizontal="center" vertical="center"/>
    </xf>
    <xf numFmtId="14" fontId="2" fillId="4" borderId="85" xfId="3" applyNumberFormat="1" applyFont="1" applyFill="1" applyBorder="1" applyAlignment="1">
      <alignment vertical="center"/>
    </xf>
    <xf numFmtId="14" fontId="2" fillId="4" borderId="9" xfId="3" applyNumberFormat="1" applyFont="1" applyFill="1" applyBorder="1" applyAlignment="1">
      <alignment vertical="center"/>
    </xf>
    <xf numFmtId="0" fontId="38" fillId="4" borderId="85" xfId="3" applyFont="1" applyFill="1" applyBorder="1" applyAlignment="1">
      <alignment horizontal="left" vertical="center" wrapText="1"/>
    </xf>
    <xf numFmtId="0" fontId="37" fillId="0" borderId="115" xfId="3" applyNumberFormat="1" applyFont="1" applyBorder="1" applyAlignment="1">
      <alignment horizontal="left" vertical="center" wrapText="1"/>
    </xf>
    <xf numFmtId="0" fontId="37" fillId="0" borderId="34" xfId="3" applyNumberFormat="1" applyFont="1" applyBorder="1" applyAlignment="1">
      <alignment horizontal="left" vertical="center" wrapText="1"/>
    </xf>
    <xf numFmtId="0" fontId="38" fillId="4" borderId="98" xfId="3" applyFont="1" applyFill="1" applyBorder="1" applyAlignment="1">
      <alignment horizontal="left" vertical="center" wrapText="1"/>
    </xf>
    <xf numFmtId="165" fontId="41" fillId="6" borderId="0" xfId="3" applyNumberFormat="1" applyFont="1" applyFill="1"/>
    <xf numFmtId="0" fontId="38" fillId="0" borderId="72" xfId="3" applyFont="1" applyBorder="1" applyAlignment="1">
      <alignment horizontal="center" vertical="center" wrapText="1"/>
    </xf>
    <xf numFmtId="49" fontId="37" fillId="0" borderId="60" xfId="3" applyNumberFormat="1" applyFont="1" applyFill="1" applyBorder="1" applyAlignment="1">
      <alignment horizontal="left" vertical="center" wrapText="1"/>
    </xf>
    <xf numFmtId="49" fontId="37" fillId="0" borderId="61" xfId="3" applyNumberFormat="1" applyFont="1" applyFill="1" applyBorder="1" applyAlignment="1">
      <alignment horizontal="left" vertical="center" wrapText="1"/>
    </xf>
    <xf numFmtId="49" fontId="37" fillId="0" borderId="111" xfId="3" applyNumberFormat="1" applyFont="1" applyFill="1" applyBorder="1" applyAlignment="1">
      <alignment horizontal="left" vertical="center" wrapText="1"/>
    </xf>
    <xf numFmtId="0" fontId="37" fillId="0" borderId="0" xfId="3" applyFont="1" applyAlignment="1">
      <alignment horizontal="left" wrapText="1"/>
    </xf>
    <xf numFmtId="0" fontId="38" fillId="0" borderId="0" xfId="3" applyFont="1" applyAlignment="1">
      <alignment horizontal="left" vertical="center" wrapText="1"/>
    </xf>
    <xf numFmtId="0" fontId="1" fillId="0" borderId="55" xfId="3" applyNumberFormat="1" applyFont="1" applyBorder="1" applyAlignment="1">
      <alignment horizontal="center" vertical="center" wrapText="1"/>
    </xf>
    <xf numFmtId="0" fontId="2" fillId="0" borderId="71" xfId="3" applyNumberFormat="1" applyFont="1" applyBorder="1" applyAlignment="1">
      <alignment horizontal="left" vertical="center"/>
    </xf>
    <xf numFmtId="0" fontId="2" fillId="0" borderId="80" xfId="3" applyNumberFormat="1" applyFont="1" applyBorder="1" applyAlignment="1">
      <alignment horizontal="center" vertical="center"/>
    </xf>
    <xf numFmtId="0" fontId="2" fillId="0" borderId="58" xfId="3" applyFont="1" applyBorder="1" applyAlignment="1">
      <alignment horizontal="center" vertical="center"/>
    </xf>
    <xf numFmtId="0" fontId="2" fillId="0" borderId="13" xfId="3" applyFont="1" applyBorder="1" applyAlignment="1">
      <alignment horizontal="left" vertical="center" indent="1"/>
    </xf>
    <xf numFmtId="0" fontId="2" fillId="0" borderId="13" xfId="3" applyFont="1" applyBorder="1" applyAlignment="1">
      <alignment horizontal="center" vertical="center"/>
    </xf>
    <xf numFmtId="14" fontId="2" fillId="0" borderId="13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left" vertical="center" wrapText="1"/>
    </xf>
    <xf numFmtId="1" fontId="2" fillId="0" borderId="13" xfId="3" applyNumberFormat="1" applyFont="1" applyBorder="1" applyAlignment="1">
      <alignment horizontal="center" vertical="center"/>
    </xf>
    <xf numFmtId="165" fontId="2" fillId="0" borderId="13" xfId="3" applyNumberFormat="1" applyFont="1" applyBorder="1" applyAlignment="1">
      <alignment horizontal="center" vertical="center"/>
    </xf>
    <xf numFmtId="166" fontId="2" fillId="0" borderId="13" xfId="3" applyNumberFormat="1" applyFont="1" applyBorder="1" applyAlignment="1">
      <alignment horizontal="center" vertical="center"/>
    </xf>
    <xf numFmtId="0" fontId="2" fillId="0" borderId="13" xfId="3" applyNumberFormat="1" applyFont="1" applyBorder="1" applyAlignment="1">
      <alignment horizontal="center" vertical="center"/>
    </xf>
    <xf numFmtId="0" fontId="3" fillId="0" borderId="112" xfId="3" applyNumberFormat="1" applyFont="1" applyBorder="1" applyAlignment="1">
      <alignment horizontal="left" vertical="center" indent="1"/>
    </xf>
    <xf numFmtId="14" fontId="3" fillId="0" borderId="112" xfId="3" applyNumberFormat="1" applyFont="1" applyBorder="1" applyAlignment="1">
      <alignment horizontal="center" vertical="center"/>
    </xf>
    <xf numFmtId="0" fontId="37" fillId="0" borderId="112" xfId="3" applyNumberFormat="1" applyFont="1" applyBorder="1" applyAlignment="1">
      <alignment horizontal="left" vertical="center" wrapText="1"/>
    </xf>
    <xf numFmtId="0" fontId="3" fillId="0" borderId="113" xfId="3" applyNumberFormat="1" applyFont="1" applyBorder="1" applyAlignment="1">
      <alignment horizontal="center" vertical="center"/>
    </xf>
    <xf numFmtId="1" fontId="3" fillId="0" borderId="123" xfId="3" applyNumberFormat="1" applyFont="1" applyBorder="1" applyAlignment="1">
      <alignment horizontal="center" vertical="center"/>
    </xf>
    <xf numFmtId="1" fontId="3" fillId="0" borderId="124" xfId="3" applyNumberFormat="1" applyFont="1" applyBorder="1" applyAlignment="1">
      <alignment horizontal="center" vertical="center"/>
    </xf>
    <xf numFmtId="1" fontId="3" fillId="0" borderId="125" xfId="3" applyNumberFormat="1" applyFont="1" applyBorder="1" applyAlignment="1">
      <alignment horizontal="center" vertical="center"/>
    </xf>
    <xf numFmtId="0" fontId="3" fillId="0" borderId="114" xfId="3" applyNumberFormat="1" applyBorder="1" applyAlignment="1">
      <alignment horizontal="center"/>
    </xf>
    <xf numFmtId="0" fontId="3" fillId="0" borderId="0" xfId="3" applyFont="1" applyAlignment="1">
      <alignment horizontal="left" vertical="top" wrapText="1"/>
    </xf>
    <xf numFmtId="0" fontId="3" fillId="0" borderId="0" xfId="3" applyAlignment="1">
      <alignment horizontal="left" vertical="top" wrapText="1"/>
    </xf>
    <xf numFmtId="0" fontId="18" fillId="0" borderId="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 wrapText="1"/>
    </xf>
    <xf numFmtId="0" fontId="1" fillId="0" borderId="53" xfId="3" applyNumberFormat="1" applyFont="1" applyBorder="1" applyAlignment="1">
      <alignment horizontal="center" vertical="center" wrapText="1"/>
    </xf>
    <xf numFmtId="0" fontId="1" fillId="0" borderId="72" xfId="3" applyNumberFormat="1" applyFont="1" applyBorder="1" applyAlignment="1">
      <alignment horizontal="center" vertical="center" wrapText="1"/>
    </xf>
    <xf numFmtId="0" fontId="1" fillId="0" borderId="99" xfId="3" applyNumberFormat="1" applyFont="1" applyBorder="1" applyAlignment="1">
      <alignment horizontal="center" vertical="center" wrapText="1"/>
    </xf>
    <xf numFmtId="0" fontId="1" fillId="0" borderId="54" xfId="3" applyNumberFormat="1" applyFont="1" applyBorder="1" applyAlignment="1">
      <alignment horizontal="center" vertical="center" wrapText="1"/>
    </xf>
    <xf numFmtId="0" fontId="1" fillId="0" borderId="100" xfId="3" applyNumberFormat="1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top" wrapText="1"/>
    </xf>
    <xf numFmtId="0" fontId="18" fillId="0" borderId="0" xfId="3" applyFont="1" applyBorder="1" applyAlignment="1">
      <alignment horizontal="left" vertical="top" wrapText="1"/>
    </xf>
    <xf numFmtId="0" fontId="11" fillId="0" borderId="0" xfId="3" applyFont="1" applyBorder="1" applyAlignment="1">
      <alignment horizontal="center" vertical="top" wrapText="1"/>
    </xf>
    <xf numFmtId="0" fontId="20" fillId="0" borderId="0" xfId="3" applyFont="1" applyBorder="1" applyAlignment="1">
      <alignment horizontal="left" vertical="center" wrapText="1"/>
    </xf>
    <xf numFmtId="0" fontId="21" fillId="0" borderId="0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left" vertical="center" wrapText="1" indent="1"/>
    </xf>
    <xf numFmtId="0" fontId="18" fillId="0" borderId="0" xfId="3" applyFont="1" applyBorder="1" applyAlignment="1">
      <alignment horizontal="left" vertical="center" wrapText="1" indent="1"/>
    </xf>
    <xf numFmtId="14" fontId="28" fillId="0" borderId="92" xfId="3" applyNumberFormat="1" applyFont="1" applyBorder="1" applyAlignment="1">
      <alignment horizontal="center" vertical="center"/>
    </xf>
    <xf numFmtId="14" fontId="28" fillId="0" borderId="119" xfId="3" applyNumberFormat="1" applyFont="1" applyBorder="1" applyAlignment="1">
      <alignment horizontal="center" vertical="center"/>
    </xf>
    <xf numFmtId="0" fontId="2" fillId="4" borderId="45" xfId="3" applyFont="1" applyFill="1" applyBorder="1" applyAlignment="1">
      <alignment horizontal="left" vertical="center" shrinkToFit="1"/>
    </xf>
    <xf numFmtId="0" fontId="3" fillId="4" borderId="17" xfId="3" applyFill="1" applyBorder="1" applyAlignment="1">
      <alignment horizontal="left" vertical="center" indent="1" shrinkToFit="1"/>
    </xf>
    <xf numFmtId="0" fontId="3" fillId="4" borderId="17" xfId="3" applyFill="1" applyBorder="1" applyAlignment="1">
      <alignment horizontal="left" vertical="center" shrinkToFit="1"/>
    </xf>
    <xf numFmtId="0" fontId="18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left" vertical="center" wrapText="1" indent="1"/>
    </xf>
    <xf numFmtId="0" fontId="11" fillId="0" borderId="13" xfId="3" applyFont="1" applyBorder="1" applyAlignment="1">
      <alignment horizontal="left" vertical="center" wrapText="1"/>
    </xf>
    <xf numFmtId="0" fontId="9" fillId="0" borderId="53" xfId="3" applyNumberFormat="1" applyFont="1" applyBorder="1" applyAlignment="1">
      <alignment horizontal="center" vertical="center"/>
    </xf>
    <xf numFmtId="0" fontId="9" fillId="0" borderId="54" xfId="3" applyNumberFormat="1" applyFont="1" applyBorder="1" applyAlignment="1">
      <alignment horizontal="center" vertical="center"/>
    </xf>
    <xf numFmtId="0" fontId="2" fillId="4" borderId="21" xfId="3" applyFont="1" applyFill="1" applyBorder="1" applyAlignment="1">
      <alignment horizontal="center" vertical="center" shrinkToFit="1"/>
    </xf>
    <xf numFmtId="0" fontId="2" fillId="4" borderId="14" xfId="3" applyFont="1" applyFill="1" applyBorder="1" applyAlignment="1">
      <alignment horizontal="left" vertical="center" indent="1" shrinkToFit="1"/>
    </xf>
    <xf numFmtId="0" fontId="2" fillId="4" borderId="14" xfId="3" applyFont="1" applyFill="1" applyBorder="1" applyAlignment="1">
      <alignment horizontal="center" vertical="center" shrinkToFit="1"/>
    </xf>
    <xf numFmtId="0" fontId="2" fillId="4" borderId="22" xfId="3" applyFont="1" applyFill="1" applyBorder="1" applyAlignment="1">
      <alignment horizontal="center" vertical="center" shrinkToFit="1"/>
    </xf>
    <xf numFmtId="0" fontId="11" fillId="0" borderId="0" xfId="3" applyFont="1" applyBorder="1" applyAlignment="1">
      <alignment horizontal="left" vertical="center" wrapText="1"/>
    </xf>
    <xf numFmtId="0" fontId="21" fillId="0" borderId="13" xfId="3" applyFont="1" applyBorder="1" applyAlignment="1">
      <alignment horizontal="center" vertical="center" wrapText="1"/>
    </xf>
    <xf numFmtId="1" fontId="1" fillId="0" borderId="53" xfId="3" applyNumberFormat="1" applyFont="1" applyBorder="1" applyAlignment="1">
      <alignment horizontal="center" vertical="center"/>
    </xf>
    <xf numFmtId="1" fontId="1" fillId="0" borderId="54" xfId="3" applyNumberFormat="1" applyFont="1" applyBorder="1" applyAlignment="1">
      <alignment horizontal="center" vertical="center"/>
    </xf>
    <xf numFmtId="1" fontId="1" fillId="0" borderId="72" xfId="3" applyNumberFormat="1" applyFont="1" applyBorder="1" applyAlignment="1">
      <alignment horizontal="center" vertical="center"/>
    </xf>
    <xf numFmtId="0" fontId="2" fillId="4" borderId="58" xfId="3" applyFont="1" applyFill="1" applyBorder="1" applyAlignment="1">
      <alignment horizontal="center" vertical="center" shrinkToFit="1"/>
    </xf>
    <xf numFmtId="0" fontId="2" fillId="4" borderId="13" xfId="3" applyFont="1" applyFill="1" applyBorder="1" applyAlignment="1">
      <alignment horizontal="left" vertical="center" indent="1" shrinkToFit="1"/>
    </xf>
    <xf numFmtId="0" fontId="2" fillId="4" borderId="13" xfId="3" applyFont="1" applyFill="1" applyBorder="1" applyAlignment="1">
      <alignment horizontal="center" vertical="center" shrinkToFit="1"/>
    </xf>
    <xf numFmtId="0" fontId="2" fillId="4" borderId="59" xfId="3" applyFont="1" applyFill="1" applyBorder="1" applyAlignment="1">
      <alignment horizontal="center" vertical="center" shrinkToFit="1"/>
    </xf>
    <xf numFmtId="0" fontId="11" fillId="0" borderId="13" xfId="3" applyFont="1" applyBorder="1" applyAlignment="1">
      <alignment horizontal="center" vertical="center"/>
    </xf>
    <xf numFmtId="0" fontId="11" fillId="0" borderId="13" xfId="3" applyFont="1" applyBorder="1" applyAlignment="1">
      <alignment horizontal="left" vertical="center" indent="1"/>
    </xf>
    <xf numFmtId="0" fontId="2" fillId="4" borderId="58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left" vertical="center" indent="1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59" xfId="0" applyFont="1" applyFill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indent="1"/>
    </xf>
    <xf numFmtId="1" fontId="1" fillId="0" borderId="53" xfId="0" applyNumberFormat="1" applyFont="1" applyBorder="1" applyAlignment="1">
      <alignment horizontal="center" vertical="center"/>
    </xf>
    <xf numFmtId="1" fontId="1" fillId="0" borderId="54" xfId="0" applyNumberFormat="1" applyFont="1" applyBorder="1" applyAlignment="1">
      <alignment horizontal="center" vertical="center"/>
    </xf>
    <xf numFmtId="1" fontId="1" fillId="0" borderId="72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</cellXfs>
  <cellStyles count="6">
    <cellStyle name="Bevitel" xfId="1" builtinId="20"/>
    <cellStyle name="Ezres 2" xfId="4" xr:uid="{00000000-0005-0000-0000-000001000000}"/>
    <cellStyle name="Hivatkozás" xfId="5" builtinId="8"/>
    <cellStyle name="Jó" xfId="2" builtinId="26"/>
    <cellStyle name="Normál" xfId="0" builtinId="0"/>
    <cellStyle name="Normál 2" xfId="3" xr:uid="{00000000-0005-0000-0000-000005000000}"/>
  </cellStyles>
  <dxfs count="30"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 tint="0.59996337778862885"/>
        </patternFill>
      </fill>
    </dxf>
  </dxfs>
  <tableStyles count="1" defaultTableStyle="TableStyleMedium2" defaultPivotStyle="PivotStyleLight16">
    <tableStyle name="Táblázatstílus 1" pivot="0" count="0" xr9:uid="{00000000-0011-0000-FFFF-FFFF00000000}"/>
  </tableStyles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3</xdr:row>
          <xdr:rowOff>60960</xdr:rowOff>
        </xdr:from>
        <xdr:to>
          <xdr:col>3</xdr:col>
          <xdr:colOff>708660</xdr:colOff>
          <xdr:row>3</xdr:row>
          <xdr:rowOff>403860</xdr:rowOff>
        </xdr:to>
        <xdr:sp macro="" textlink="">
          <xdr:nvSpPr>
            <xdr:cNvPr id="23553" name="Button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4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Beolvasás fájlból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632460</xdr:colOff>
          <xdr:row>0</xdr:row>
          <xdr:rowOff>60960</xdr:rowOff>
        </xdr:from>
        <xdr:to>
          <xdr:col>3</xdr:col>
          <xdr:colOff>670560</xdr:colOff>
          <xdr:row>2</xdr:row>
          <xdr:rowOff>99060</xdr:rowOff>
        </xdr:to>
        <xdr:sp macro="" textlink="">
          <xdr:nvSpPr>
            <xdr:cNvPr id="23554" name="Button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4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Adatok törlése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99060</xdr:colOff>
          <xdr:row>0</xdr:row>
          <xdr:rowOff>22860</xdr:rowOff>
        </xdr:from>
        <xdr:to>
          <xdr:col>5</xdr:col>
          <xdr:colOff>922020</xdr:colOff>
          <xdr:row>0</xdr:row>
          <xdr:rowOff>365760</xdr:rowOff>
        </xdr:to>
        <xdr:sp macro="" textlink="">
          <xdr:nvSpPr>
            <xdr:cNvPr id="37894" name="Button 6" hidden="1">
              <a:extLst>
                <a:ext uri="{63B3BB69-23CF-44E3-9099-C40C66FF867C}">
                  <a14:compatExt spid="_x0000_s37894"/>
                </a:ext>
                <a:ext uri="{FF2B5EF4-FFF2-40B4-BE49-F238E27FC236}">
                  <a16:creationId xmlns:a16="http://schemas.microsoft.com/office/drawing/2014/main" id="{00000000-0008-0000-0500-000006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Beolvasás fájlból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3872.84341296296" createdVersion="6" refreshedVersion="6" minRefreshableVersion="3" recordCount="109" xr:uid="{00000000-000A-0000-FFFF-FFFF00000000}">
  <cacheSource type="worksheet">
    <worksheetSource ref="B4:K113" sheet="Nevezési lista"/>
  </cacheSource>
  <cacheFields count="10">
    <cacheField name="Ssz." numFmtId="0">
      <sharedItems containsString="0" containsBlank="1" containsNumber="1" containsInteger="1" minValue="1" maxValue="108"/>
    </cacheField>
    <cacheField name="Rsz." numFmtId="0">
      <sharedItems containsBlank="1" containsMixedTypes="1" containsNumber="1" containsInteger="1" minValue="8" maxValue="8"/>
    </cacheField>
    <cacheField name="Név" numFmtId="49">
      <sharedItems containsBlank="1" count="103">
        <s v="Nagy Sarolta"/>
        <s v="Birner Léna Petra"/>
        <s v="Gergely Lujza Piroska"/>
        <s v="Sári Laura"/>
        <s v="Maus Virág"/>
        <s v="Rosivall Emma Nóra"/>
        <s v="Bozóki Barbara"/>
        <s v="Szabó Botond"/>
        <s v="Lemberkovics Zalán Viktor"/>
        <s v="Szabolcs Márton"/>
        <s v="Gergely Márton"/>
        <s v="Besze Regina Kira"/>
        <s v="Katona Korinna"/>
        <s v="Jankó Boglárka Dóra"/>
        <s v="Kovács Nóra"/>
        <s v="Zámbó Hanna"/>
        <s v="Varga Léna"/>
        <s v="Ágoston Dalma"/>
        <s v="Előházi Johanna"/>
        <s v="Cseke Villő Emese"/>
        <s v="Cseke Zille Boglárka"/>
        <s v="Bozóki Tamara"/>
        <s v="Mikola Márk"/>
        <s v="Feledy Bence"/>
        <s v="Telek Dominik"/>
        <s v="Maus Márton"/>
        <s v="Szabolcs Balázs"/>
        <s v="Harangozó Gyergely"/>
        <s v="Boldogh Tamás Oszkár"/>
        <s v="Nagy Vilmos"/>
        <s v="Fekete Boldizsár László"/>
        <s v="Móczár Ádám"/>
        <s v="Lehőcz Zétény"/>
        <s v="Pap Móric István"/>
        <s v="Csorba Milán"/>
        <s v="Fazekas Márk Bendegúz"/>
        <s v="Pónya Márton András"/>
        <s v="Szabó Csanád"/>
        <s v="Benyovszky Lili"/>
        <s v="Pap Fruzsina"/>
        <s v="Cseke Kincső Lelle"/>
        <s v="Dedinszky Nóra"/>
        <s v="Cseke Lilla Sarolta"/>
        <s v="Csikász Panni"/>
        <s v="Tóth Emese"/>
        <s v="Gaál Dóra"/>
        <s v="Kovács Andrea"/>
        <s v="Besze Dániel Zalán"/>
        <s v="Csorba Zalán"/>
        <s v="Korenika Szabolcs"/>
        <s v="Magyar Botond"/>
        <s v="Birner Iván András"/>
        <s v="Ujj László Krisztián"/>
        <s v="Ficsor Áron"/>
        <s v="Kunos László Sámuel"/>
        <s v="Előházi János"/>
        <s v="Holló Martin"/>
        <s v="Liktor Tamás Bence"/>
        <s v="Cseke Zalán Nemere"/>
        <s v="Szőllős Kristóf"/>
        <s v="Ferbár Csongor"/>
        <s v="Kovács Botond"/>
        <s v="Varga Zénó"/>
        <s v="Tóth Réka"/>
        <s v="Máramarosi Rita"/>
        <s v="Birner Anna Lili"/>
        <s v="Máramarosi Anna"/>
        <s v="Bozóki Laura"/>
        <s v="Terry Lilla Edit"/>
        <s v="Máramarosi Dóra"/>
        <s v="Benyovszky Luca"/>
        <s v="Kovács-Oroszlán Anna"/>
        <s v="Hegedűs Flóra"/>
        <s v="Kis-Benedek Márk"/>
        <s v="Tamás Bence"/>
        <s v="Véé Péter"/>
        <s v="Móczár András"/>
        <s v="Pápay Dávid Márk"/>
        <s v="Szőllős Dániel"/>
        <s v="Zemen Dániel"/>
        <s v="Vári Benedek"/>
        <s v="Handzó Tamás"/>
        <s v="Cseke Búlcsu Levente"/>
        <s v="Makrai Bálint"/>
        <s v="Didriksen Andrea"/>
        <s v="Kocsik Eszter"/>
        <s v="Korenika Péter"/>
        <s v="Lónyai Levente"/>
        <s v="Bús Bertalan Patrik"/>
        <s v="Szilvássy Dániel"/>
        <s v="Holéczy-Fehér Bogdán"/>
        <s v="Kovács Hunor"/>
        <s v="Gyallai Bercel József"/>
        <s v="Gonda Réka"/>
        <s v="Kocsik Nóra"/>
        <s v="Balogh Zita"/>
        <s v="Németh Luca"/>
        <s v="Kovács-Oroszlán Márton"/>
        <s v="Hardi Ádám"/>
        <s v="Merkl Levente"/>
        <s v="Kovács-Oroszlán Dániel"/>
        <s v="Kovács Péter"/>
        <m/>
      </sharedItems>
    </cacheField>
    <cacheField name="Kategória" numFmtId="49">
      <sharedItems containsBlank="1" containsMixedTypes="1" containsNumber="1" containsInteger="1" minValue="0" maxValue="0" count="14">
        <s v="I. kcs. Leány"/>
        <s v="I. kcs. Fiú"/>
        <s v="II. kcs. Leány"/>
        <s v="II. kcs. Fiú"/>
        <s v="III. kcs. Leány"/>
        <s v="III. kcs. Fiú"/>
        <s v="IV. kcs. Leány"/>
        <s v="IV. kcs. Fiú"/>
        <s v="V. kcs. Leány"/>
        <s v="V. kcs. Fiú"/>
        <s v="VI. kcs. Leány"/>
        <s v="VI. kcs. Fiú"/>
        <n v="0"/>
        <m/>
      </sharedItems>
    </cacheField>
    <cacheField name="Szül." numFmtId="0">
      <sharedItems containsNonDate="0" containsDate="1" containsString="0" containsBlank="1" minDate="2000-12-08T00:00:00" maxDate="2013-04-25T00:00:00"/>
    </cacheField>
    <cacheField name="Megye" numFmtId="49">
      <sharedItems containsBlank="1" count="12">
        <s v="Pest"/>
        <s v="Heves"/>
        <s v="Budapest"/>
        <s v="Győr-M-S"/>
        <s v="Veszprém"/>
        <s v="Borsod-A-Z"/>
        <s v="Tolna"/>
        <s v="Komárom-E"/>
        <s v="Bács-Kiskun"/>
        <s v="Nógrád"/>
        <s v="Baranya"/>
        <m/>
      </sharedItems>
    </cacheField>
    <cacheField name="Iskola" numFmtId="49">
      <sharedItems containsBlank="1"/>
    </cacheField>
    <cacheField name="Kcs." numFmtId="167">
      <sharedItems containsBlank="1"/>
    </cacheField>
    <cacheField name="Nem" numFmtId="167">
      <sharedItems containsBlank="1"/>
    </cacheField>
    <cacheField name="Kategória2" numFmtId="49">
      <sharedItems containsBlank="1" count="13">
        <s v="I. kcs. Leány"/>
        <s v="I. kcs. Fiú"/>
        <s v="II. kcs. Leány"/>
        <s v="II. kcs. Fiú"/>
        <s v="III. kcs. Leány"/>
        <s v="III. kcs. Fiú"/>
        <s v="IV. kcs. Leány"/>
        <s v="IV. kcs. Fiú"/>
        <s v="V. kcs. Leány"/>
        <s v="V. kcs. Fiú"/>
        <s v="VI. kcs. Leány"/>
        <s v="VI. kcs. Fiú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n v="1"/>
    <s v="1."/>
    <x v="0"/>
    <x v="0"/>
    <d v="2011-12-04T00:00:00"/>
    <x v="0"/>
    <s v="József Nádor Általános Iskola és Alapfokú Művészeti Iskola (ÖKO Iskola)"/>
    <s v="I."/>
    <s v="leány"/>
    <x v="0"/>
  </r>
  <r>
    <n v="2"/>
    <s v="2."/>
    <x v="1"/>
    <x v="0"/>
    <d v="2011-09-22T00:00:00"/>
    <x v="1"/>
    <s v="Gyöngyösi Arany János Általános Iskola"/>
    <s v="I."/>
    <s v="leány"/>
    <x v="0"/>
  </r>
  <r>
    <n v="3"/>
    <s v="3."/>
    <x v="2"/>
    <x v="0"/>
    <d v="2012-09-11T00:00:00"/>
    <x v="2"/>
    <s v="Budenz József Általános Iskola és Gimnázium"/>
    <s v="I."/>
    <s v="leány"/>
    <x v="0"/>
  </r>
  <r>
    <n v="4"/>
    <s v="4."/>
    <x v="3"/>
    <x v="0"/>
    <d v="2013-04-19T00:00:00"/>
    <x v="3"/>
    <s v="Prohászka Ottokár Orsolyita Gimnázium, Általános Iskola és Óvoda"/>
    <s v="I."/>
    <s v="leány"/>
    <x v="0"/>
  </r>
  <r>
    <n v="5"/>
    <s v="5."/>
    <x v="4"/>
    <x v="0"/>
    <d v="2012-03-08T00:00:00"/>
    <x v="2"/>
    <s v="Budenz József Általános Iskola és Gimnázium"/>
    <s v="I."/>
    <s v="leány"/>
    <x v="0"/>
  </r>
  <r>
    <n v="6"/>
    <s v="6."/>
    <x v="5"/>
    <x v="0"/>
    <d v="2011-09-20T00:00:00"/>
    <x v="2"/>
    <s v="Budenz József Általános Iskola és Gimnázium"/>
    <s v="I."/>
    <s v="leány"/>
    <x v="0"/>
  </r>
  <r>
    <n v="7"/>
    <s v="7."/>
    <x v="6"/>
    <x v="0"/>
    <d v="2013-04-24T00:00:00"/>
    <x v="0"/>
    <s v="Péceli Integrált Oktatási Központ Általános Iskola és Gimnázium"/>
    <s v="I."/>
    <s v="leány"/>
    <x v="0"/>
  </r>
  <r>
    <n v="8"/>
    <n v="8"/>
    <x v="7"/>
    <x v="1"/>
    <d v="2011-10-03T00:00:00"/>
    <x v="1"/>
    <s v="Gyöngyöshalászi Széchenyi István Általános Iskola"/>
    <s v="I."/>
    <s v="fiú"/>
    <x v="1"/>
  </r>
  <r>
    <n v="9"/>
    <s v="9."/>
    <x v="8"/>
    <x v="1"/>
    <d v="2012-03-02T00:00:00"/>
    <x v="3"/>
    <s v="Prohászka Ottokár Orsolyita Gimnázium, Általános Iskola és Óvoda"/>
    <s v="I."/>
    <s v="fiú"/>
    <x v="1"/>
  </r>
  <r>
    <n v="10"/>
    <s v="10."/>
    <x v="9"/>
    <x v="1"/>
    <d v="2012-05-27T00:00:00"/>
    <x v="0"/>
    <s v="Gödi Németh László Általános Iskola és Alapfokú Művészeti Iskola"/>
    <s v="I."/>
    <s v="fiú"/>
    <x v="1"/>
  </r>
  <r>
    <n v="11"/>
    <s v="11."/>
    <x v="10"/>
    <x v="1"/>
    <d v="2011-02-23T00:00:00"/>
    <x v="2"/>
    <s v="Budenz József Általános Iskola és Gimnázium"/>
    <s v="I."/>
    <s v="fiú"/>
    <x v="1"/>
  </r>
  <r>
    <n v="12"/>
    <s v="12."/>
    <x v="11"/>
    <x v="2"/>
    <d v="2009-09-28T00:00:00"/>
    <x v="1"/>
    <s v="Gyöngyössolymosi Nagy Gyula Katolikus Általános Iskola és Alapfokú Művészeti Iskola"/>
    <s v="II."/>
    <s v="leány"/>
    <x v="2"/>
  </r>
  <r>
    <n v="13"/>
    <s v="13."/>
    <x v="12"/>
    <x v="2"/>
    <d v="2009-09-23T00:00:00"/>
    <x v="1"/>
    <s v="Eszterházy Károly Egyetem Gyakorló Általános, Közép-, Alapfokú Művészeti Iskola és Pedagógiai Intézet"/>
    <s v="II."/>
    <s v="leány"/>
    <x v="2"/>
  </r>
  <r>
    <n v="14"/>
    <s v="14."/>
    <x v="13"/>
    <x v="2"/>
    <d v="2010-03-16T00:00:00"/>
    <x v="0"/>
    <s v="Kesjár Csaba Általános Iskola"/>
    <s v="II."/>
    <s v="leány"/>
    <x v="2"/>
  </r>
  <r>
    <n v="15"/>
    <s v="15."/>
    <x v="14"/>
    <x v="2"/>
    <d v="2010-09-21T00:00:00"/>
    <x v="2"/>
    <s v="Újbudai Ádám Jenő Általános Iskola"/>
    <s v="II."/>
    <s v="leány"/>
    <x v="2"/>
  </r>
  <r>
    <n v="16"/>
    <s v="16."/>
    <x v="15"/>
    <x v="2"/>
    <d v="2009-02-18T00:00:00"/>
    <x v="2"/>
    <s v="Testnevelési Egyetem Gyakorló Sportiskolai Általános Iskola és Gimnázium"/>
    <s v="II."/>
    <s v="leány"/>
    <x v="2"/>
  </r>
  <r>
    <n v="17"/>
    <s v="17."/>
    <x v="16"/>
    <x v="2"/>
    <d v="2010-08-04T00:00:00"/>
    <x v="2"/>
    <s v="ELTE Gyertyánffy István Gyakorló Általános Iskola"/>
    <s v="II."/>
    <s v="leány"/>
    <x v="2"/>
  </r>
  <r>
    <n v="18"/>
    <s v="18."/>
    <x v="17"/>
    <x v="2"/>
    <d v="2010-05-10T00:00:00"/>
    <x v="4"/>
    <s v="Nivegy-völgyi Német Nemzetiségi Nyelvoktató Általános Iskola és Alapfokú Művészeti Iskola"/>
    <s v="II."/>
    <s v="leány"/>
    <x v="2"/>
  </r>
  <r>
    <n v="19"/>
    <s v="19."/>
    <x v="18"/>
    <x v="2"/>
    <d v="2010-11-12T00:00:00"/>
    <x v="1"/>
    <s v="Gyöngyössolymosi Nagy Gyula Katolikus Általános Iskola és Alapfokú Művészeti Iskola"/>
    <s v="II."/>
    <s v="leány"/>
    <x v="2"/>
  </r>
  <r>
    <n v="20"/>
    <s v="20."/>
    <x v="19"/>
    <x v="2"/>
    <d v="2010-02-08T00:00:00"/>
    <x v="2"/>
    <s v="Albertfalvi Don Bosco Katolikus Általános Iskola és Óvoda"/>
    <s v="II."/>
    <s v="leány"/>
    <x v="2"/>
  </r>
  <r>
    <n v="21"/>
    <s v="21."/>
    <x v="20"/>
    <x v="2"/>
    <d v="2010-02-08T00:00:00"/>
    <x v="2"/>
    <s v="Albertfalvi Don Bosco Katolikus Általános Iskola és Óvoda"/>
    <s v="II."/>
    <s v="leány"/>
    <x v="2"/>
  </r>
  <r>
    <n v="22"/>
    <s v="22."/>
    <x v="21"/>
    <x v="2"/>
    <d v="2009-01-26T00:00:00"/>
    <x v="0"/>
    <s v="Péceli Integrált Oktatási Központ Általános Iskola és Gimnázium"/>
    <s v="II."/>
    <s v="leány"/>
    <x v="2"/>
  </r>
  <r>
    <n v="23"/>
    <s v="23."/>
    <x v="22"/>
    <x v="3"/>
    <d v="2010-09-22T00:00:00"/>
    <x v="1"/>
    <s v="Gyöngyössolymosi Nagy Gyula Katolikus Általános Iskola és Alapfokú Művészeti Iskola"/>
    <s v="II."/>
    <s v="fiú"/>
    <x v="3"/>
  </r>
  <r>
    <n v="24"/>
    <s v="24."/>
    <x v="23"/>
    <x v="3"/>
    <d v="2009-03-04T00:00:00"/>
    <x v="5"/>
    <s v="Bükki Szlovák Nemzetiségi Általános Iskola"/>
    <s v="II."/>
    <s v="fiú"/>
    <x v="3"/>
  </r>
  <r>
    <n v="25"/>
    <s v="25."/>
    <x v="24"/>
    <x v="3"/>
    <d v="2009-02-23T00:00:00"/>
    <x v="1"/>
    <s v="Gyöngyössolymosi Nagy Gyula Katolikus Általános Iskola és Alapfokú Művészeti Iskola"/>
    <s v="II."/>
    <s v="fiú"/>
    <x v="3"/>
  </r>
  <r>
    <n v="26"/>
    <s v="26."/>
    <x v="25"/>
    <x v="3"/>
    <d v="2010-05-20T00:00:00"/>
    <x v="2"/>
    <s v="Budenz József Általános Iskola és Gimnázium"/>
    <s v="II."/>
    <s v="fiú"/>
    <x v="3"/>
  </r>
  <r>
    <n v="27"/>
    <s v="27."/>
    <x v="26"/>
    <x v="3"/>
    <d v="2010-10-28T00:00:00"/>
    <x v="0"/>
    <s v="Gödi Németh László Általános Iskola és Alapfokú Művészeti Iskola"/>
    <s v="II."/>
    <s v="fiú"/>
    <x v="3"/>
  </r>
  <r>
    <n v="28"/>
    <s v="28."/>
    <x v="27"/>
    <x v="3"/>
    <d v="2009-08-04T00:00:00"/>
    <x v="2"/>
    <s v="Zugligeti Általános Iskola"/>
    <s v="II."/>
    <s v="fiú"/>
    <x v="3"/>
  </r>
  <r>
    <n v="29"/>
    <s v="29."/>
    <x v="28"/>
    <x v="3"/>
    <d v="2009-11-26T00:00:00"/>
    <x v="2"/>
    <s v="Sashegyi Arany János Általános Iskola és Gimnázium"/>
    <s v="II."/>
    <s v="fiú"/>
    <x v="3"/>
  </r>
  <r>
    <n v="30"/>
    <s v="30."/>
    <x v="29"/>
    <x v="3"/>
    <d v="2009-03-01T00:00:00"/>
    <x v="0"/>
    <s v="József Nádor Általános Iskola és Alapfokú Művészeti Iskola (ÖKO Iskola)"/>
    <s v="II."/>
    <s v="fiú"/>
    <x v="3"/>
  </r>
  <r>
    <n v="31"/>
    <s v="31."/>
    <x v="30"/>
    <x v="3"/>
    <d v="2010-11-24T00:00:00"/>
    <x v="2"/>
    <s v="Budenz József Általános Iskola és Gimnázium"/>
    <s v="II."/>
    <s v="fiú"/>
    <x v="3"/>
  </r>
  <r>
    <n v="32"/>
    <s v="32."/>
    <x v="31"/>
    <x v="3"/>
    <d v="2009-04-30T00:00:00"/>
    <x v="1"/>
    <s v="Felső-Mátrai Zakupszky László Általános Iskola és Óvoda"/>
    <s v="II."/>
    <s v="fiú"/>
    <x v="3"/>
  </r>
  <r>
    <n v="33"/>
    <s v="33."/>
    <x v="32"/>
    <x v="3"/>
    <d v="2010-02-20T00:00:00"/>
    <x v="6"/>
    <s v="Szent Orsolya Rendi Gárdonyi Géza Katolikus Általános Iskola, Alapfokú Művészeti Iskola és Kollégium"/>
    <s v="II."/>
    <s v="fiú"/>
    <x v="3"/>
  </r>
  <r>
    <n v="34"/>
    <s v="34."/>
    <x v="33"/>
    <x v="3"/>
    <d v="2010-02-19T00:00:00"/>
    <x v="0"/>
    <s v="Váci Juhász Gyula Általános Iskola"/>
    <s v="II."/>
    <s v="fiú"/>
    <x v="3"/>
  </r>
  <r>
    <n v="35"/>
    <s v="35."/>
    <x v="34"/>
    <x v="3"/>
    <d v="2009-12-06T00:00:00"/>
    <x v="5"/>
    <s v="Bükki Szlovák Nemzetiségi Általános Iskola"/>
    <s v="II."/>
    <s v="fiú"/>
    <x v="3"/>
  </r>
  <r>
    <n v="36"/>
    <s v="36."/>
    <x v="35"/>
    <x v="3"/>
    <d v="2009-02-13T00:00:00"/>
    <x v="0"/>
    <s v="Diósdi Eötvös József Német Nemzetiségi Általános Iskola és Alapfokú Művészeti Iskola"/>
    <s v="II."/>
    <s v="fiú"/>
    <x v="3"/>
  </r>
  <r>
    <n v="37"/>
    <s v="37."/>
    <x v="36"/>
    <x v="3"/>
    <d v="2009-01-08T00:00:00"/>
    <x v="7"/>
    <s v="Mindszenty József Katolikus Általános Iskola és Óvoda"/>
    <s v="II."/>
    <s v="fiú"/>
    <x v="3"/>
  </r>
  <r>
    <n v="38"/>
    <s v="38."/>
    <x v="37"/>
    <x v="3"/>
    <d v="2009-01-25T00:00:00"/>
    <x v="2"/>
    <s v="Budai Ciszterci Szent Imre Gimnázium"/>
    <s v="II."/>
    <s v="fiú"/>
    <x v="3"/>
  </r>
  <r>
    <n v="39"/>
    <s v="39."/>
    <x v="38"/>
    <x v="4"/>
    <d v="2008-07-30T00:00:00"/>
    <x v="1"/>
    <s v="Gyöngyössolymosi Nagy Gyula Katolikus Általános Iskola és Alapfokú Művészeti Iskola"/>
    <s v="III."/>
    <s v="leány"/>
    <x v="4"/>
  </r>
  <r>
    <n v="40"/>
    <s v="40."/>
    <x v="39"/>
    <x v="4"/>
    <d v="2008-07-18T00:00:00"/>
    <x v="0"/>
    <s v="Váci Árpád Fejedelem Általános Iskola"/>
    <s v="III."/>
    <s v="leány"/>
    <x v="4"/>
  </r>
  <r>
    <n v="41"/>
    <s v="41."/>
    <x v="40"/>
    <x v="4"/>
    <d v="2007-10-04T00:00:00"/>
    <x v="2"/>
    <s v="Budapest I. Kerületi Szilágyi Erzsébet Gimnázium"/>
    <s v="III."/>
    <s v="leány"/>
    <x v="4"/>
  </r>
  <r>
    <n v="42"/>
    <s v="42."/>
    <x v="41"/>
    <x v="4"/>
    <d v="2008-09-21T00:00:00"/>
    <x v="2"/>
    <s v="ELTE Gyertyánffy István Gyakorló Általános Iskola"/>
    <s v="III."/>
    <s v="leány"/>
    <x v="4"/>
  </r>
  <r>
    <n v="43"/>
    <s v="43."/>
    <x v="42"/>
    <x v="4"/>
    <d v="2007-04-21T00:00:00"/>
    <x v="2"/>
    <s v="Budai Ciszterci Szent Imre Gimnázium"/>
    <s v="III."/>
    <s v="leány"/>
    <x v="4"/>
  </r>
  <r>
    <n v="44"/>
    <s v="44."/>
    <x v="43"/>
    <x v="4"/>
    <d v="2008-01-05T00:00:00"/>
    <x v="5"/>
    <s v="Kazincbarcikai Pollack Mihály Általános Iskola"/>
    <s v="III."/>
    <s v="leány"/>
    <x v="4"/>
  </r>
  <r>
    <n v="45"/>
    <s v="45."/>
    <x v="44"/>
    <x v="4"/>
    <d v="2008-06-30T00:00:00"/>
    <x v="5"/>
    <s v="Bükki Szlovák Nemzetiségi Általános Iskola"/>
    <s v="III."/>
    <s v="leány"/>
    <x v="4"/>
  </r>
  <r>
    <n v="46"/>
    <s v="46."/>
    <x v="45"/>
    <x v="4"/>
    <d v="2007-12-14T00:00:00"/>
    <x v="1"/>
    <s v="Gyöngyösi Berze Nagy János Gimnázium"/>
    <s v="III."/>
    <s v="leány"/>
    <x v="4"/>
  </r>
  <r>
    <n v="47"/>
    <s v="47."/>
    <x v="46"/>
    <x v="4"/>
    <d v="2007-09-26T00:00:00"/>
    <x v="2"/>
    <s v="Újbudai Ádám Jenő Általános Iskola"/>
    <s v="III."/>
    <s v="leány"/>
    <x v="4"/>
  </r>
  <r>
    <n v="48"/>
    <s v="48."/>
    <x v="47"/>
    <x v="5"/>
    <d v="2008-02-15T00:00:00"/>
    <x v="1"/>
    <s v="Gyöngyössolymosi Nagy Gyula Katolikus Általános Iskola és Alapfokú Művészeti Iskola"/>
    <s v="III."/>
    <s v="fiú"/>
    <x v="5"/>
  </r>
  <r>
    <n v="49"/>
    <s v="49."/>
    <x v="48"/>
    <x v="5"/>
    <d v="2008-02-07T00:00:00"/>
    <x v="5"/>
    <s v="Bükki Szlovák Nemzetiségi Általános Iskola"/>
    <s v="III."/>
    <s v="fiú"/>
    <x v="5"/>
  </r>
  <r>
    <n v="50"/>
    <s v="50."/>
    <x v="49"/>
    <x v="5"/>
    <d v="2007-04-12T00:00:00"/>
    <x v="8"/>
    <s v="Kecskeméti Református Gimnázium"/>
    <s v="III."/>
    <s v="fiú"/>
    <x v="5"/>
  </r>
  <r>
    <n v="51"/>
    <s v="51."/>
    <x v="50"/>
    <x v="5"/>
    <d v="2008-02-12T00:00:00"/>
    <x v="5"/>
    <s v="Bükki Szlovák Nemzetiségi Általános Iskola"/>
    <s v="III."/>
    <s v="fiú"/>
    <x v="5"/>
  </r>
  <r>
    <n v="52"/>
    <s v="52."/>
    <x v="51"/>
    <x v="5"/>
    <d v="2008-12-23T00:00:00"/>
    <x v="1"/>
    <s v="Gyöngyösi Arany János Általános Iskola"/>
    <s v="III."/>
    <s v="fiú"/>
    <x v="5"/>
  </r>
  <r>
    <n v="53"/>
    <s v="53."/>
    <x v="52"/>
    <x v="5"/>
    <d v="2007-11-29T00:00:00"/>
    <x v="1"/>
    <s v="Felső-Mátrai Zakupszky László Általános Iskola és Óvoda"/>
    <s v="III."/>
    <s v="fiú"/>
    <x v="5"/>
  </r>
  <r>
    <n v="54"/>
    <s v="54."/>
    <x v="53"/>
    <x v="5"/>
    <d v="2007-11-18T00:00:00"/>
    <x v="1"/>
    <s v="Eszterházy Károly Egyetem Gyakorló Általános, Közép-, Alapfokú Művészeti Iskola és Pedagógiai Intézet"/>
    <s v="III."/>
    <s v="fiú"/>
    <x v="5"/>
  </r>
  <r>
    <n v="55"/>
    <s v="55."/>
    <x v="54"/>
    <x v="5"/>
    <d v="2007-10-25T00:00:00"/>
    <x v="2"/>
    <s v="Lauder Javne Zsidó Közösségi Óvoda, Általános Iskola, Középiskola és Zenei Alapfokú Művészeti Iskola"/>
    <s v="III."/>
    <s v="fiú"/>
    <x v="5"/>
  </r>
  <r>
    <n v="56"/>
    <s v="56."/>
    <x v="55"/>
    <x v="5"/>
    <d v="2007-10-30T00:00:00"/>
    <x v="1"/>
    <s v="Gyöngyössolymosi Nagy Gyula Katolikus Általános Iskola és Alapfokú Művészeti Iskola"/>
    <s v="III."/>
    <s v="fiú"/>
    <x v="5"/>
  </r>
  <r>
    <n v="57"/>
    <s v="57."/>
    <x v="56"/>
    <x v="5"/>
    <d v="2007-03-06T00:00:00"/>
    <x v="0"/>
    <s v="Budakeszi Széchenyi István Általános Iskola"/>
    <s v="III."/>
    <s v="fiú"/>
    <x v="5"/>
  </r>
  <r>
    <n v="58"/>
    <s v="58."/>
    <x v="57"/>
    <x v="5"/>
    <d v="2007-07-25T00:00:00"/>
    <x v="1"/>
    <s v="Gyöngyössolymosi Nagy Gyula Katolikus Általános Iskola és Alapfokú Művészeti Iskola"/>
    <s v="III."/>
    <s v="fiú"/>
    <x v="5"/>
  </r>
  <r>
    <n v="59"/>
    <s v="59."/>
    <x v="58"/>
    <x v="5"/>
    <d v="2007-04-21T00:00:00"/>
    <x v="2"/>
    <s v="Budai Ciszterci Szent Imre Gimnázium"/>
    <s v="III."/>
    <s v="fiú"/>
    <x v="5"/>
  </r>
  <r>
    <n v="60"/>
    <s v="60."/>
    <x v="59"/>
    <x v="5"/>
    <d v="2008-10-15T00:00:00"/>
    <x v="1"/>
    <s v="Gyöngyössolymosi Nagy Gyula Katolikus Általános Iskola és Alapfokú Művészeti Iskola"/>
    <s v="III."/>
    <s v="fiú"/>
    <x v="5"/>
  </r>
  <r>
    <n v="61"/>
    <s v="61."/>
    <x v="60"/>
    <x v="5"/>
    <d v="2008-03-09T00:00:00"/>
    <x v="0"/>
    <s v="Kesjár Csaba Általános Iskola"/>
    <s v="III."/>
    <s v="fiú"/>
    <x v="5"/>
  </r>
  <r>
    <n v="62"/>
    <s v="62."/>
    <x v="61"/>
    <x v="5"/>
    <d v="2007-07-12T00:00:00"/>
    <x v="1"/>
    <s v="Gyöngyössolymosi Nagy Gyula Katolikus Általános Iskola és Alapfokú Művészeti Iskola"/>
    <s v="III."/>
    <s v="fiú"/>
    <x v="5"/>
  </r>
  <r>
    <n v="63"/>
    <s v="63."/>
    <x v="62"/>
    <x v="5"/>
    <d v="2008-01-09T00:00:00"/>
    <x v="2"/>
    <s v="ELTE Radnóti Miklós Gyakorló Általános Iskola és Gyakorló Gimnázium"/>
    <s v="III."/>
    <s v="fiú"/>
    <x v="5"/>
  </r>
  <r>
    <n v="64"/>
    <s v="64."/>
    <x v="63"/>
    <x v="6"/>
    <d v="2006-11-19T00:00:00"/>
    <x v="5"/>
    <s v="Bükki Szlovák Nemzetiségi Általános Iskola"/>
    <s v="IV."/>
    <s v="leány"/>
    <x v="6"/>
  </r>
  <r>
    <n v="65"/>
    <s v="65."/>
    <x v="64"/>
    <x v="6"/>
    <d v="2005-02-09T00:00:00"/>
    <x v="2"/>
    <s v="Karinthy Frigyes Gimnázium"/>
    <s v="IV."/>
    <s v="leány"/>
    <x v="6"/>
  </r>
  <r>
    <n v="66"/>
    <s v="66."/>
    <x v="65"/>
    <x v="6"/>
    <d v="2006-08-26T00:00:00"/>
    <x v="1"/>
    <s v="Gyöngyösi Arany János Általános Iskola"/>
    <s v="IV."/>
    <s v="leány"/>
    <x v="6"/>
  </r>
  <r>
    <n v="67"/>
    <s v="67."/>
    <x v="66"/>
    <x v="6"/>
    <d v="2006-09-14T00:00:00"/>
    <x v="2"/>
    <s v="Brassó Utcai Általános Iskola"/>
    <s v="IV."/>
    <s v="leány"/>
    <x v="6"/>
  </r>
  <r>
    <n v="68"/>
    <s v="68."/>
    <x v="67"/>
    <x v="6"/>
    <d v="2006-04-19T00:00:00"/>
    <x v="0"/>
    <s v="Péceli Integrált Oktatási Központ Általános Iskola és Gimnázium"/>
    <s v="IV."/>
    <s v="leány"/>
    <x v="6"/>
  </r>
  <r>
    <n v="69"/>
    <s v="69."/>
    <x v="68"/>
    <x v="6"/>
    <d v="2005-02-15T00:00:00"/>
    <x v="2"/>
    <s v="Városligeti Magyar-Angol Két Tanítási Nyelvű Általános Iskola"/>
    <s v="IV."/>
    <s v="leány"/>
    <x v="6"/>
  </r>
  <r>
    <n v="70"/>
    <s v="70."/>
    <x v="69"/>
    <x v="6"/>
    <d v="2005-02-09T00:00:00"/>
    <x v="2"/>
    <s v="Karinthy Frigyes Gimnázium"/>
    <s v="IV."/>
    <s v="leány"/>
    <x v="6"/>
  </r>
  <r>
    <n v="71"/>
    <s v="71."/>
    <x v="70"/>
    <x v="6"/>
    <d v="2006-05-31T00:00:00"/>
    <x v="1"/>
    <s v="Gyöngyössolymosi Nagy Gyula Katolikus Általános Iskola és Alapfokú Művészeti Iskola"/>
    <s v="IV."/>
    <s v="leány"/>
    <x v="6"/>
  </r>
  <r>
    <n v="72"/>
    <s v="72."/>
    <x v="71"/>
    <x v="6"/>
    <d v="2006-04-14T00:00:00"/>
    <x v="2"/>
    <s v="Újbudai Ádám Jenő Általános Iskola"/>
    <s v="IV."/>
    <s v="leány"/>
    <x v="6"/>
  </r>
  <r>
    <n v="73"/>
    <s v="73."/>
    <x v="72"/>
    <x v="6"/>
    <d v="2006-11-07T00:00:00"/>
    <x v="9"/>
    <s v="Salgótarjáni Általános Iskola és Kollégium"/>
    <s v="IV."/>
    <s v="leány"/>
    <x v="6"/>
  </r>
  <r>
    <n v="74"/>
    <s v="74."/>
    <x v="73"/>
    <x v="7"/>
    <d v="2006-11-03T00:00:00"/>
    <x v="1"/>
    <s v="Gyöngyössolymosi Nagy Gyula Katolikus Általános Iskola és Alapfokú Művészeti Iskola"/>
    <s v="IV."/>
    <s v="fiú"/>
    <x v="7"/>
  </r>
  <r>
    <n v="75"/>
    <s v="75."/>
    <x v="74"/>
    <x v="7"/>
    <d v="2006-04-24T00:00:00"/>
    <x v="5"/>
    <s v="Miskolci Könyves Kálmán Általános Iskola és Alapfokú Művészeti Iskola"/>
    <s v="IV."/>
    <s v="fiú"/>
    <x v="7"/>
  </r>
  <r>
    <n v="76"/>
    <s v="76."/>
    <x v="75"/>
    <x v="7"/>
    <d v="2006-11-07T00:00:00"/>
    <x v="8"/>
    <s v="Kiskunhalasi Bibó István Gimnázium"/>
    <s v="IV."/>
    <s v="fiú"/>
    <x v="7"/>
  </r>
  <r>
    <n v="77"/>
    <s v="77."/>
    <x v="76"/>
    <x v="7"/>
    <d v="2006-04-19T00:00:00"/>
    <x v="1"/>
    <s v="Felső-Mátrai Zakupszky László Általános Iskola és Óvoda"/>
    <s v="IV."/>
    <s v="fiú"/>
    <x v="7"/>
  </r>
  <r>
    <n v="78"/>
    <s v="78."/>
    <x v="77"/>
    <x v="7"/>
    <d v="2006-03-02T00:00:00"/>
    <x v="2"/>
    <s v="Svábhegyi Jókai Mór Általános Iskola és Német Nemzetiségi Általános Iskola"/>
    <s v="IV."/>
    <s v="fiú"/>
    <x v="7"/>
  </r>
  <r>
    <n v="79"/>
    <s v="79."/>
    <x v="78"/>
    <x v="7"/>
    <d v="2005-08-10T00:00:00"/>
    <x v="1"/>
    <s v="Gyöngyössolymosi Nagy Gyula Katolikus Általános Iskola és Alapfokú Művészeti Iskola"/>
    <s v="IV."/>
    <s v="fiú"/>
    <x v="7"/>
  </r>
  <r>
    <n v="80"/>
    <s v="80."/>
    <x v="79"/>
    <x v="7"/>
    <d v="2006-09-21T00:00:00"/>
    <x v="2"/>
    <s v="Újbudai Bocskai István Általános Iskola"/>
    <s v="IV."/>
    <s v="fiú"/>
    <x v="7"/>
  </r>
  <r>
    <n v="81"/>
    <s v="81."/>
    <x v="80"/>
    <x v="7"/>
    <d v="2006-05-12T00:00:00"/>
    <x v="1"/>
    <s v="Gyöngyösi Berze Nagy János Gimnázium"/>
    <s v="IV."/>
    <s v="fiú"/>
    <x v="7"/>
  </r>
  <r>
    <n v="82"/>
    <s v="82."/>
    <x v="81"/>
    <x v="7"/>
    <d v="2005-04-05T00:00:00"/>
    <x v="1"/>
    <s v="Felső-Mátrai Zakupszky László Általános Iskola és Óvoda"/>
    <s v="IV."/>
    <s v="fiú"/>
    <x v="7"/>
  </r>
  <r>
    <n v="83"/>
    <s v="83."/>
    <x v="82"/>
    <x v="7"/>
    <d v="2005-09-07T00:00:00"/>
    <x v="2"/>
    <s v="Budapest I. Kerületi Szilágyi Erzsébet Gimnázium"/>
    <s v="IV."/>
    <s v="fiú"/>
    <x v="7"/>
  </r>
  <r>
    <n v="84"/>
    <s v="84."/>
    <x v="83"/>
    <x v="7"/>
    <d v="2006-10-06T00:00:00"/>
    <x v="0"/>
    <s v="Váci Árpád Fejedelem Általános Iskola"/>
    <s v="IV."/>
    <s v="fiú"/>
    <x v="7"/>
  </r>
  <r>
    <n v="85"/>
    <s v="85."/>
    <x v="84"/>
    <x v="8"/>
    <d v="2004-06-02T00:00:00"/>
    <x v="1"/>
    <s v="Gyöngyösi Berze Nagy János Gimnázium"/>
    <s v="V."/>
    <s v="leány"/>
    <x v="8"/>
  </r>
  <r>
    <n v="86"/>
    <s v="86."/>
    <x v="85"/>
    <x v="8"/>
    <d v="2004-06-19T00:00:00"/>
    <x v="1"/>
    <s v="Neumann János Gimnázium, Szakgimnázium és Kollégium"/>
    <s v="V."/>
    <s v="leány"/>
    <x v="8"/>
  </r>
  <r>
    <n v="87"/>
    <s v="87."/>
    <x v="86"/>
    <x v="9"/>
    <d v="2004-12-16T00:00:00"/>
    <x v="8"/>
    <s v="Kecskeméti Református Gimnázium"/>
    <s v="V."/>
    <s v="fiú"/>
    <x v="9"/>
  </r>
  <r>
    <n v="88"/>
    <s v="88."/>
    <x v="87"/>
    <x v="9"/>
    <d v="2004-07-21T00:00:00"/>
    <x v="5"/>
    <s v="Miskolci SZC Bláthy Ottó Villamosipari Szakgimnáziuma"/>
    <s v="V."/>
    <s v="fiú"/>
    <x v="9"/>
  </r>
  <r>
    <n v="89"/>
    <s v="89."/>
    <x v="88"/>
    <x v="9"/>
    <d v="2003-04-28T00:00:00"/>
    <x v="0"/>
    <s v="Gödöllői Református Líceum Gimnázium"/>
    <s v="V."/>
    <s v="fiú"/>
    <x v="9"/>
  </r>
  <r>
    <n v="90"/>
    <s v="90."/>
    <x v="89"/>
    <x v="9"/>
    <d v="2004-07-18T00:00:00"/>
    <x v="2"/>
    <s v="Lónyay Utcai Református Gimnázium és Kollégium"/>
    <s v="V."/>
    <s v="fiú"/>
    <x v="9"/>
  </r>
  <r>
    <n v="91"/>
    <s v="91."/>
    <x v="90"/>
    <x v="9"/>
    <d v="2004-01-20T00:00:00"/>
    <x v="2"/>
    <s v="Budapest I. Kerületi Kosztolányi Dezső Gimnázium"/>
    <s v="V."/>
    <s v="fiú"/>
    <x v="9"/>
  </r>
  <r>
    <n v="92"/>
    <s v="92."/>
    <x v="91"/>
    <x v="9"/>
    <d v="2004-07-08T00:00:00"/>
    <x v="1"/>
    <s v="Vak Bottyán János Katolikus Műszaki és Közgazdasági Szakgimnázium, Gimnázium és Kollégium"/>
    <s v="V."/>
    <s v="fiú"/>
    <x v="9"/>
  </r>
  <r>
    <n v="93"/>
    <s v="93."/>
    <x v="92"/>
    <x v="9"/>
    <d v="2003-11-02T00:00:00"/>
    <x v="1"/>
    <s v="Egri SZC József Attila Szakgimnáziuma, Szakközépiskolája és Kollégiuma"/>
    <s v="V."/>
    <s v="fiú"/>
    <x v="9"/>
  </r>
  <r>
    <n v="94"/>
    <s v="94."/>
    <x v="93"/>
    <x v="10"/>
    <d v="2002-07-29T00:00:00"/>
    <x v="0"/>
    <s v="Gödöllői Református Líceum Gimnázium"/>
    <s v="VI."/>
    <s v="leány"/>
    <x v="10"/>
  </r>
  <r>
    <n v="95"/>
    <s v="95."/>
    <x v="94"/>
    <x v="10"/>
    <d v="2001-08-02T00:00:00"/>
    <x v="1"/>
    <s v="Neumann János Gimnázium, Szakgimnázium és Kollégium"/>
    <s v="VI."/>
    <s v="leány"/>
    <x v="10"/>
  </r>
  <r>
    <n v="96"/>
    <s v="96."/>
    <x v="95"/>
    <x v="10"/>
    <d v="2002-03-03T00:00:00"/>
    <x v="2"/>
    <s v="Kanizsay Dorottya Katolikus Gimnázium, Egészségügyi Szakközépiskola és Szakgimnázium"/>
    <s v="VI."/>
    <s v="leány"/>
    <x v="10"/>
  </r>
  <r>
    <n v="97"/>
    <s v="97."/>
    <x v="96"/>
    <x v="10"/>
    <d v="2002-10-16T00:00:00"/>
    <x v="5"/>
    <s v="Fényi Gyula Jezsuita Gimnázium és Kollégium"/>
    <s v="VI."/>
    <s v="leány"/>
    <x v="10"/>
  </r>
  <r>
    <n v="98"/>
    <s v="98."/>
    <x v="97"/>
    <x v="11"/>
    <d v="2000-12-08T00:00:00"/>
    <x v="2"/>
    <s v="Veres Pálné Gimnázium"/>
    <s v="VI."/>
    <s v="fiú"/>
    <x v="11"/>
  </r>
  <r>
    <n v="99"/>
    <s v="99."/>
    <x v="98"/>
    <x v="11"/>
    <d v="2002-07-24T00:00:00"/>
    <x v="10"/>
    <s v="Pécsi Leőwey Klára Gimnázium"/>
    <s v="VI."/>
    <s v="fiú"/>
    <x v="11"/>
  </r>
  <r>
    <n v="100"/>
    <s v="100."/>
    <x v="99"/>
    <x v="11"/>
    <d v="2001-11-18T00:00:00"/>
    <x v="10"/>
    <s v="Ciszterci Rend Nagy Lajos Gimnáziuma és Kollégiuma"/>
    <s v="VI."/>
    <s v="fiú"/>
    <x v="11"/>
  </r>
  <r>
    <n v="101"/>
    <s v="101."/>
    <x v="100"/>
    <x v="11"/>
    <d v="2000-12-08T00:00:00"/>
    <x v="2"/>
    <s v="Veres Pálné Gimnázium"/>
    <s v="VI."/>
    <s v="fiú"/>
    <x v="11"/>
  </r>
  <r>
    <n v="102"/>
    <s v="102."/>
    <x v="101"/>
    <x v="11"/>
    <d v="2002-02-26T00:00:00"/>
    <x v="2"/>
    <s v="Budapesti Fazekas Mihály Gyakorló Általános Iskola és Gimnázium"/>
    <s v="VI."/>
    <s v="fiú"/>
    <x v="11"/>
  </r>
  <r>
    <n v="103"/>
    <m/>
    <x v="102"/>
    <x v="12"/>
    <m/>
    <x v="11"/>
    <m/>
    <m/>
    <m/>
    <x v="12"/>
  </r>
  <r>
    <n v="104"/>
    <m/>
    <x v="102"/>
    <x v="12"/>
    <m/>
    <x v="11"/>
    <m/>
    <m/>
    <m/>
    <x v="12"/>
  </r>
  <r>
    <n v="105"/>
    <m/>
    <x v="102"/>
    <x v="12"/>
    <m/>
    <x v="11"/>
    <m/>
    <m/>
    <m/>
    <x v="12"/>
  </r>
  <r>
    <n v="106"/>
    <m/>
    <x v="102"/>
    <x v="12"/>
    <m/>
    <x v="11"/>
    <m/>
    <m/>
    <m/>
    <x v="12"/>
  </r>
  <r>
    <n v="107"/>
    <m/>
    <x v="102"/>
    <x v="12"/>
    <m/>
    <x v="11"/>
    <m/>
    <m/>
    <m/>
    <x v="12"/>
  </r>
  <r>
    <n v="108"/>
    <m/>
    <x v="102"/>
    <x v="12"/>
    <m/>
    <x v="11"/>
    <m/>
    <m/>
    <m/>
    <x v="12"/>
  </r>
  <r>
    <m/>
    <m/>
    <x v="102"/>
    <x v="13"/>
    <m/>
    <x v="11"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Kimutatás1" cacheId="0" applyNumberFormats="0" applyBorderFormats="0" applyFontFormats="0" applyPatternFormats="0" applyAlignmentFormats="0" applyWidthHeightFormats="1" dataCaption="Értékek" updatedVersion="6" minRefreshableVersion="3" useAutoFormatting="1" itemPrintTitles="1" createdVersion="5" indent="0" outline="1" outlineData="1" multipleFieldFilters="0">
  <location ref="O6:AA20" firstHeaderRow="1" firstDataRow="2" firstDataCol="1" rowPageCount="1" colPageCount="1"/>
  <pivotFields count="10">
    <pivotField showAll="0"/>
    <pivotField dataField="1" showAll="0"/>
    <pivotField axis="axisPage" showAll="0">
      <items count="104">
        <item x="38"/>
        <item x="70"/>
        <item x="28"/>
        <item x="67"/>
        <item x="21"/>
        <item x="55"/>
        <item x="18"/>
        <item x="45"/>
        <item x="10"/>
        <item x="81"/>
        <item x="72"/>
        <item x="56"/>
        <item x="61"/>
        <item x="91"/>
        <item x="31"/>
        <item x="76"/>
        <item x="0"/>
        <item x="29"/>
        <item x="78"/>
        <item x="59"/>
        <item x="80"/>
        <item x="15"/>
        <item x="102"/>
        <item x="24"/>
        <item x="7"/>
        <item x="1"/>
        <item x="2"/>
        <item x="3"/>
        <item x="4"/>
        <item x="5"/>
        <item x="6"/>
        <item x="8"/>
        <item x="9"/>
        <item x="11"/>
        <item x="12"/>
        <item x="13"/>
        <item x="14"/>
        <item x="16"/>
        <item x="17"/>
        <item x="19"/>
        <item x="20"/>
        <item x="22"/>
        <item x="23"/>
        <item x="25"/>
        <item x="26"/>
        <item x="27"/>
        <item x="30"/>
        <item x="32"/>
        <item x="33"/>
        <item x="34"/>
        <item x="35"/>
        <item x="36"/>
        <item x="37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7"/>
        <item x="58"/>
        <item x="60"/>
        <item x="62"/>
        <item x="63"/>
        <item x="64"/>
        <item x="65"/>
        <item x="66"/>
        <item x="68"/>
        <item x="69"/>
        <item x="71"/>
        <item x="73"/>
        <item x="74"/>
        <item x="75"/>
        <item x="77"/>
        <item x="79"/>
        <item x="82"/>
        <item x="83"/>
        <item x="84"/>
        <item x="85"/>
        <item x="86"/>
        <item x="87"/>
        <item x="88"/>
        <item x="89"/>
        <item x="90"/>
        <item x="92"/>
        <item x="93"/>
        <item x="94"/>
        <item x="95"/>
        <item x="96"/>
        <item x="97"/>
        <item x="98"/>
        <item x="99"/>
        <item x="100"/>
        <item x="101"/>
        <item t="default"/>
      </items>
    </pivotField>
    <pivotField axis="axisRow" showAll="0">
      <items count="15">
        <item h="1" x="12"/>
        <item h="1" x="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axis="axisCol" showAll="0">
      <items count="13">
        <item x="8"/>
        <item x="10"/>
        <item x="5"/>
        <item x="2"/>
        <item x="3"/>
        <item x="1"/>
        <item x="7"/>
        <item x="9"/>
        <item x="0"/>
        <item x="6"/>
        <item x="4"/>
        <item x="11"/>
        <item t="default"/>
      </items>
    </pivotField>
    <pivotField showAll="0"/>
    <pivotField showAll="0"/>
    <pivotField showAll="0"/>
    <pivotField showAll="0">
      <items count="14">
        <item x="1"/>
        <item x="0"/>
        <item x="3"/>
        <item x="2"/>
        <item x="5"/>
        <item x="4"/>
        <item x="7"/>
        <item x="6"/>
        <item x="9"/>
        <item x="8"/>
        <item x="11"/>
        <item x="10"/>
        <item x="12"/>
        <item t="default"/>
      </items>
    </pivotField>
  </pivotFields>
  <rowFields count="1">
    <field x="3"/>
  </rowFields>
  <rowItems count="13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5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2" hier="-1"/>
  </pageFields>
  <dataFields count="1">
    <dataField name="Mennyiség / Rsz.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oo.gl/maps/24n25QXUYJK2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2.xml"/><Relationship Id="rId4" Type="http://schemas.openxmlformats.org/officeDocument/2006/relationships/ctrlProp" Target="../ctrlProps/ctrlProp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5">
    <pageSetUpPr fitToPage="1"/>
  </sheetPr>
  <dimension ref="B1:R61"/>
  <sheetViews>
    <sheetView showGridLines="0" view="pageBreakPreview" topLeftCell="B1" zoomScale="90" zoomScaleNormal="80" zoomScaleSheetLayoutView="90" workbookViewId="0">
      <pane ySplit="5" topLeftCell="A6" activePane="bottomLeft" state="frozen"/>
      <selection activeCell="C2" sqref="C2:Q2"/>
      <selection pane="bottomLeft" activeCell="M12" sqref="M12"/>
    </sheetView>
  </sheetViews>
  <sheetFormatPr defaultColWidth="8.6640625" defaultRowHeight="13.2" outlineLevelCol="1" x14ac:dyDescent="0.25"/>
  <cols>
    <col min="1" max="1" width="3.5546875" style="74" customWidth="1"/>
    <col min="2" max="2" width="6.5546875" style="83" customWidth="1"/>
    <col min="3" max="3" width="26.6640625" style="84" customWidth="1"/>
    <col min="4" max="4" width="14.6640625" style="83" customWidth="1"/>
    <col min="5" max="5" width="31.6640625" style="85" customWidth="1" outlineLevel="1"/>
    <col min="6" max="6" width="7.33203125" style="86" customWidth="1"/>
    <col min="7" max="7" width="4.6640625" style="87" customWidth="1"/>
    <col min="8" max="11" width="3.33203125" style="83" hidden="1" customWidth="1" outlineLevel="1"/>
    <col min="12" max="12" width="9.6640625" style="83" hidden="1" customWidth="1" outlineLevel="1"/>
    <col min="13" max="13" width="12.44140625" style="83" customWidth="1" collapsed="1"/>
    <col min="14" max="14" width="11.6640625" style="83" customWidth="1"/>
    <col min="15" max="16" width="8.6640625" style="74"/>
    <col min="17" max="17" width="19.33203125" style="82" hidden="1" customWidth="1" outlineLevel="1"/>
    <col min="18" max="18" width="19.33203125" style="82" customWidth="1" collapsed="1"/>
    <col min="19" max="16384" width="8.6640625" style="74"/>
  </cols>
  <sheetData>
    <row r="1" spans="2:18" ht="42" customHeight="1" x14ac:dyDescent="0.25">
      <c r="B1" s="474" t="s">
        <v>156</v>
      </c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</row>
    <row r="2" spans="2:18" ht="50.1" customHeight="1" x14ac:dyDescent="0.25">
      <c r="B2" s="475" t="s">
        <v>132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</row>
    <row r="3" spans="2:18" ht="40.5" customHeight="1" x14ac:dyDescent="0.25">
      <c r="B3" s="476" t="s">
        <v>83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</row>
    <row r="4" spans="2:18" ht="13.8" thickBot="1" x14ac:dyDescent="0.3"/>
    <row r="5" spans="2:18" s="93" customFormat="1" ht="39.75" customHeight="1" thickBot="1" x14ac:dyDescent="0.3">
      <c r="B5" s="88" t="s">
        <v>53</v>
      </c>
      <c r="C5" s="89" t="s">
        <v>33</v>
      </c>
      <c r="D5" s="89" t="s">
        <v>43</v>
      </c>
      <c r="E5" s="90" t="s">
        <v>51</v>
      </c>
      <c r="F5" s="477" t="s">
        <v>44</v>
      </c>
      <c r="G5" s="478"/>
      <c r="H5" s="479" t="s">
        <v>4</v>
      </c>
      <c r="I5" s="480"/>
      <c r="J5" s="480"/>
      <c r="K5" s="480"/>
      <c r="L5" s="481"/>
      <c r="M5" s="91" t="s">
        <v>175</v>
      </c>
      <c r="N5" s="92" t="s">
        <v>75</v>
      </c>
      <c r="Q5" s="94" t="s">
        <v>50</v>
      </c>
      <c r="R5" s="94"/>
    </row>
    <row r="6" spans="2:18" ht="20.25" customHeight="1" thickTop="1" x14ac:dyDescent="0.25">
      <c r="B6" s="95">
        <v>1</v>
      </c>
      <c r="C6" s="96" t="s">
        <v>157</v>
      </c>
      <c r="D6" s="97" t="s">
        <v>169</v>
      </c>
      <c r="E6" s="98" t="str">
        <f>CONCATENATE(C6," (",D6,") - ",F6," ",G6," ",M6)</f>
        <v>I. kcs. Leány (2011-) - 0,5 km klasszikus</v>
      </c>
      <c r="F6" s="99">
        <v>0.5</v>
      </c>
      <c r="G6" s="100" t="s">
        <v>82</v>
      </c>
      <c r="H6" s="101"/>
      <c r="I6" s="102"/>
      <c r="J6" s="102"/>
      <c r="K6" s="102"/>
      <c r="L6" s="103"/>
      <c r="M6" s="104" t="s">
        <v>337</v>
      </c>
      <c r="N6" s="105">
        <f>SUMIF(Rajtlista!D:D,Kategóriák!C6,Rajtlista!J:J)</f>
        <v>0</v>
      </c>
      <c r="Q6" s="82" t="s">
        <v>86</v>
      </c>
    </row>
    <row r="7" spans="2:18" ht="20.25" customHeight="1" x14ac:dyDescent="0.25">
      <c r="B7" s="106">
        <v>2</v>
      </c>
      <c r="C7" s="107" t="s">
        <v>158</v>
      </c>
      <c r="D7" s="108" t="s">
        <v>169</v>
      </c>
      <c r="E7" s="109" t="str">
        <f t="shared" ref="E7:E17" si="0">CONCATENATE(C7," (",D7,") - ",F7," ",G7," ",M7)</f>
        <v>I. kcs. Fiú (2011-) - 0,5 km klasszikus</v>
      </c>
      <c r="F7" s="110">
        <v>0.5</v>
      </c>
      <c r="G7" s="111" t="str">
        <f>$G$6</f>
        <v>km</v>
      </c>
      <c r="H7" s="112"/>
      <c r="I7" s="113"/>
      <c r="J7" s="113"/>
      <c r="K7" s="113"/>
      <c r="L7" s="114"/>
      <c r="M7" s="115" t="s">
        <v>337</v>
      </c>
      <c r="N7" s="116">
        <f>SUMIF(Rajtlista!D:D,Kategóriák!C7,Rajtlista!J:J)</f>
        <v>0</v>
      </c>
      <c r="Q7" s="82" t="s">
        <v>94</v>
      </c>
    </row>
    <row r="8" spans="2:18" ht="20.25" customHeight="1" x14ac:dyDescent="0.25">
      <c r="B8" s="106">
        <v>3</v>
      </c>
      <c r="C8" s="117" t="s">
        <v>159</v>
      </c>
      <c r="D8" s="108" t="s">
        <v>170</v>
      </c>
      <c r="E8" s="109" t="str">
        <f t="shared" si="0"/>
        <v>II. kcs. Leány (2009-2010) - 1 km klasszikus</v>
      </c>
      <c r="F8" s="110">
        <v>1</v>
      </c>
      <c r="G8" s="111" t="str">
        <f t="shared" ref="G8:G13" si="1">$G$6</f>
        <v>km</v>
      </c>
      <c r="H8" s="112"/>
      <c r="I8" s="113"/>
      <c r="J8" s="113"/>
      <c r="K8" s="113"/>
      <c r="L8" s="118"/>
      <c r="M8" s="115" t="s">
        <v>337</v>
      </c>
      <c r="N8" s="116">
        <f>SUMIF(Rajtlista!D:D,Kategóriák!C8,Rajtlista!J:J)</f>
        <v>0</v>
      </c>
      <c r="Q8" s="82" t="s">
        <v>87</v>
      </c>
    </row>
    <row r="9" spans="2:18" ht="20.25" customHeight="1" x14ac:dyDescent="0.25">
      <c r="B9" s="106">
        <v>4</v>
      </c>
      <c r="C9" s="117" t="s">
        <v>160</v>
      </c>
      <c r="D9" s="108" t="s">
        <v>170</v>
      </c>
      <c r="E9" s="109" t="str">
        <f t="shared" si="0"/>
        <v>II. kcs. Fiú (2009-2010) - 1 km klasszikus</v>
      </c>
      <c r="F9" s="110">
        <v>1</v>
      </c>
      <c r="G9" s="111" t="str">
        <f t="shared" si="1"/>
        <v>km</v>
      </c>
      <c r="H9" s="112"/>
      <c r="I9" s="113"/>
      <c r="J9" s="113"/>
      <c r="K9" s="113"/>
      <c r="L9" s="118"/>
      <c r="M9" s="115" t="s">
        <v>337</v>
      </c>
      <c r="N9" s="116">
        <f>SUMIF(Rajtlista!D:D,Kategóriák!C9,Rajtlista!J:J)</f>
        <v>0</v>
      </c>
      <c r="Q9" s="82" t="s">
        <v>93</v>
      </c>
    </row>
    <row r="10" spans="2:18" ht="20.25" customHeight="1" x14ac:dyDescent="0.25">
      <c r="B10" s="106">
        <v>5</v>
      </c>
      <c r="C10" s="117" t="s">
        <v>161</v>
      </c>
      <c r="D10" s="108" t="s">
        <v>171</v>
      </c>
      <c r="E10" s="109" t="str">
        <f t="shared" si="0"/>
        <v>III. kcs. Leány (2007-2008) - 1,5 km klasszikus</v>
      </c>
      <c r="F10" s="110">
        <v>1.5</v>
      </c>
      <c r="G10" s="111" t="str">
        <f t="shared" si="1"/>
        <v>km</v>
      </c>
      <c r="H10" s="119"/>
      <c r="I10" s="113"/>
      <c r="J10" s="113"/>
      <c r="K10" s="113"/>
      <c r="L10" s="118"/>
      <c r="M10" s="115" t="s">
        <v>337</v>
      </c>
      <c r="N10" s="116">
        <f>SUMIF(Rajtlista!D:D,Kategóriák!C10,Rajtlista!J:J)</f>
        <v>0</v>
      </c>
      <c r="Q10" s="82" t="s">
        <v>88</v>
      </c>
    </row>
    <row r="11" spans="2:18" ht="20.25" customHeight="1" x14ac:dyDescent="0.25">
      <c r="B11" s="106">
        <v>6</v>
      </c>
      <c r="C11" s="117" t="s">
        <v>162</v>
      </c>
      <c r="D11" s="108" t="s">
        <v>171</v>
      </c>
      <c r="E11" s="109" t="str">
        <f t="shared" si="0"/>
        <v>III. kcs. Fiú (2007-2008) - 1,5 km klasszikus</v>
      </c>
      <c r="F11" s="110">
        <v>1.5</v>
      </c>
      <c r="G11" s="111" t="str">
        <f t="shared" si="1"/>
        <v>km</v>
      </c>
      <c r="H11" s="119"/>
      <c r="I11" s="113"/>
      <c r="J11" s="113"/>
      <c r="K11" s="113"/>
      <c r="L11" s="118"/>
      <c r="M11" s="115" t="s">
        <v>337</v>
      </c>
      <c r="N11" s="116">
        <f>SUMIF(Rajtlista!D:D,Kategóriák!C11,Rajtlista!J:J)</f>
        <v>0</v>
      </c>
      <c r="Q11" s="82" t="s">
        <v>96</v>
      </c>
    </row>
    <row r="12" spans="2:18" ht="20.25" customHeight="1" x14ac:dyDescent="0.25">
      <c r="B12" s="106">
        <v>7</v>
      </c>
      <c r="C12" s="117" t="s">
        <v>163</v>
      </c>
      <c r="D12" s="108" t="s">
        <v>172</v>
      </c>
      <c r="E12" s="109" t="str">
        <f t="shared" si="0"/>
        <v>IV. kcs. Leány (2005-2006) - 1 km szabadstílus</v>
      </c>
      <c r="F12" s="110">
        <v>1</v>
      </c>
      <c r="G12" s="111" t="str">
        <f t="shared" si="1"/>
        <v>km</v>
      </c>
      <c r="H12" s="119"/>
      <c r="I12" s="113"/>
      <c r="J12" s="113"/>
      <c r="K12" s="113"/>
      <c r="L12" s="118"/>
      <c r="M12" s="115" t="s">
        <v>174</v>
      </c>
      <c r="N12" s="116">
        <f>SUMIF(Rajtlista!D:D,Kategóriák!C12,Rajtlista!J:J)</f>
        <v>0</v>
      </c>
      <c r="Q12" s="82" t="s">
        <v>89</v>
      </c>
    </row>
    <row r="13" spans="2:18" ht="20.25" customHeight="1" x14ac:dyDescent="0.25">
      <c r="B13" s="106">
        <v>8</v>
      </c>
      <c r="C13" s="117" t="s">
        <v>164</v>
      </c>
      <c r="D13" s="108" t="s">
        <v>172</v>
      </c>
      <c r="E13" s="109" t="str">
        <f t="shared" si="0"/>
        <v>IV. kcs. Fiú (2005-2006) - 1 km szabadstílus</v>
      </c>
      <c r="F13" s="110">
        <v>1</v>
      </c>
      <c r="G13" s="111" t="str">
        <f t="shared" si="1"/>
        <v>km</v>
      </c>
      <c r="H13" s="119"/>
      <c r="I13" s="113"/>
      <c r="J13" s="113"/>
      <c r="K13" s="113"/>
      <c r="L13" s="118"/>
      <c r="M13" s="115" t="s">
        <v>174</v>
      </c>
      <c r="N13" s="116">
        <f>SUMIF(Rajtlista!D:D,Kategóriák!C13,Rajtlista!J:J)</f>
        <v>0</v>
      </c>
      <c r="Q13" s="82" t="s">
        <v>95</v>
      </c>
    </row>
    <row r="14" spans="2:18" ht="20.25" customHeight="1" x14ac:dyDescent="0.25">
      <c r="B14" s="106">
        <v>9</v>
      </c>
      <c r="C14" s="117" t="s">
        <v>165</v>
      </c>
      <c r="D14" s="108" t="s">
        <v>173</v>
      </c>
      <c r="E14" s="109" t="str">
        <f t="shared" si="0"/>
        <v>V. kcs. Leány (2003-2004) - 2 km szabadstílus</v>
      </c>
      <c r="F14" s="110">
        <v>2</v>
      </c>
      <c r="G14" s="111" t="s">
        <v>82</v>
      </c>
      <c r="H14" s="119"/>
      <c r="I14" s="113"/>
      <c r="J14" s="113"/>
      <c r="K14" s="113"/>
      <c r="L14" s="114"/>
      <c r="M14" s="115" t="s">
        <v>174</v>
      </c>
      <c r="N14" s="116">
        <f>SUMIF(Rajtlista!D:D,Kategóriák!C14,Rajtlista!J:J)</f>
        <v>0</v>
      </c>
      <c r="Q14" s="82" t="s">
        <v>90</v>
      </c>
    </row>
    <row r="15" spans="2:18" ht="20.25" customHeight="1" x14ac:dyDescent="0.25">
      <c r="B15" s="106">
        <v>10</v>
      </c>
      <c r="C15" s="117" t="s">
        <v>166</v>
      </c>
      <c r="D15" s="108" t="s">
        <v>173</v>
      </c>
      <c r="E15" s="109" t="str">
        <f t="shared" si="0"/>
        <v>V. kcs. Fiú (2003-2004) - 2 km szabadstílus</v>
      </c>
      <c r="F15" s="110">
        <v>2</v>
      </c>
      <c r="G15" s="111" t="s">
        <v>82</v>
      </c>
      <c r="H15" s="119"/>
      <c r="I15" s="113"/>
      <c r="J15" s="113"/>
      <c r="K15" s="113"/>
      <c r="L15" s="114"/>
      <c r="M15" s="115" t="s">
        <v>174</v>
      </c>
      <c r="N15" s="116">
        <f>SUMIF(Rajtlista!D:D,Kategóriák!C15,Rajtlista!J:J)</f>
        <v>0</v>
      </c>
      <c r="Q15" s="82" t="s">
        <v>98</v>
      </c>
    </row>
    <row r="16" spans="2:18" ht="20.25" customHeight="1" x14ac:dyDescent="0.25">
      <c r="B16" s="106">
        <v>11</v>
      </c>
      <c r="C16" s="107" t="s">
        <v>167</v>
      </c>
      <c r="D16" s="108">
        <v>-2002</v>
      </c>
      <c r="E16" s="109" t="str">
        <f t="shared" si="0"/>
        <v>VI. kcs. Leány (-2002) - 3 km szabadstílus</v>
      </c>
      <c r="F16" s="110">
        <v>3</v>
      </c>
      <c r="G16" s="111" t="s">
        <v>82</v>
      </c>
      <c r="H16" s="119"/>
      <c r="I16" s="113"/>
      <c r="J16" s="113"/>
      <c r="K16" s="113"/>
      <c r="L16" s="114"/>
      <c r="M16" s="115" t="s">
        <v>174</v>
      </c>
      <c r="N16" s="116">
        <f>SUMIF(Rajtlista!D:D,Kategóriák!C16,Rajtlista!J:J)</f>
        <v>0</v>
      </c>
      <c r="Q16" s="82" t="s">
        <v>91</v>
      </c>
    </row>
    <row r="17" spans="2:18" ht="20.25" customHeight="1" x14ac:dyDescent="0.25">
      <c r="B17" s="106">
        <v>12</v>
      </c>
      <c r="C17" s="117" t="s">
        <v>168</v>
      </c>
      <c r="D17" s="108">
        <v>-2002</v>
      </c>
      <c r="E17" s="109" t="str">
        <f t="shared" si="0"/>
        <v>VI. kcs. Fiú (-2002) - 3 km szabadstílus</v>
      </c>
      <c r="F17" s="110">
        <v>3</v>
      </c>
      <c r="G17" s="111" t="s">
        <v>82</v>
      </c>
      <c r="H17" s="119"/>
      <c r="I17" s="113"/>
      <c r="J17" s="113"/>
      <c r="K17" s="113"/>
      <c r="L17" s="114"/>
      <c r="M17" s="115" t="s">
        <v>174</v>
      </c>
      <c r="N17" s="116">
        <f>SUMIF(Rajtlista!D:D,Kategóriák!C17,Rajtlista!J:J)</f>
        <v>0</v>
      </c>
      <c r="Q17" s="82" t="s">
        <v>97</v>
      </c>
    </row>
    <row r="18" spans="2:18" ht="20.25" customHeight="1" x14ac:dyDescent="0.25">
      <c r="B18" s="106">
        <v>13</v>
      </c>
      <c r="C18" s="117"/>
      <c r="D18" s="120"/>
      <c r="E18" s="109"/>
      <c r="F18" s="110"/>
      <c r="G18" s="111"/>
      <c r="H18" s="119"/>
      <c r="I18" s="113"/>
      <c r="J18" s="113"/>
      <c r="K18" s="113"/>
      <c r="L18" s="114"/>
      <c r="M18" s="115"/>
      <c r="N18" s="116">
        <f>SUMIF(Rajtlista!D:D,Kategóriák!C18,Rajtlista!J:J)</f>
        <v>0</v>
      </c>
      <c r="Q18" s="82" t="s">
        <v>92</v>
      </c>
    </row>
    <row r="19" spans="2:18" ht="20.25" customHeight="1" x14ac:dyDescent="0.25">
      <c r="B19" s="106">
        <v>14</v>
      </c>
      <c r="C19" s="117"/>
      <c r="D19" s="120"/>
      <c r="E19" s="109"/>
      <c r="F19" s="110"/>
      <c r="G19" s="111"/>
      <c r="H19" s="119"/>
      <c r="I19" s="113"/>
      <c r="J19" s="113"/>
      <c r="K19" s="113"/>
      <c r="L19" s="114"/>
      <c r="M19" s="115"/>
      <c r="N19" s="116">
        <f>SUMIF(Rajtlista!D:D,Kategóriák!C19,Rajtlista!J:J)</f>
        <v>0</v>
      </c>
      <c r="Q19" s="82" t="s">
        <v>99</v>
      </c>
    </row>
    <row r="20" spans="2:18" ht="20.25" customHeight="1" x14ac:dyDescent="0.25">
      <c r="B20" s="106">
        <v>15</v>
      </c>
      <c r="C20" s="117"/>
      <c r="D20" s="108"/>
      <c r="E20" s="109"/>
      <c r="F20" s="110"/>
      <c r="G20" s="111"/>
      <c r="H20" s="119"/>
      <c r="I20" s="113"/>
      <c r="J20" s="113"/>
      <c r="K20" s="113"/>
      <c r="L20" s="114"/>
      <c r="M20" s="115"/>
      <c r="N20" s="116">
        <f>SUMIF(Rajtlista!D:D,Kategóriák!C20,Rajtlista!J:J)</f>
        <v>0</v>
      </c>
      <c r="Q20" s="82" t="s">
        <v>48</v>
      </c>
    </row>
    <row r="21" spans="2:18" ht="20.25" customHeight="1" x14ac:dyDescent="0.25">
      <c r="B21" s="106">
        <v>16</v>
      </c>
      <c r="C21" s="117"/>
      <c r="D21" s="108"/>
      <c r="E21" s="109"/>
      <c r="F21" s="110"/>
      <c r="G21" s="111"/>
      <c r="H21" s="119"/>
      <c r="I21" s="113"/>
      <c r="J21" s="113"/>
      <c r="K21" s="113"/>
      <c r="L21" s="114"/>
      <c r="M21" s="115"/>
      <c r="N21" s="116">
        <f>SUMIF(Rajtlista!D:D,Kategóriák!C21,Rajtlista!J:J)</f>
        <v>0</v>
      </c>
      <c r="Q21" s="82" t="s">
        <v>45</v>
      </c>
    </row>
    <row r="22" spans="2:18" ht="20.25" customHeight="1" x14ac:dyDescent="0.25">
      <c r="B22" s="106">
        <v>17</v>
      </c>
      <c r="C22" s="117"/>
      <c r="D22" s="108"/>
      <c r="E22" s="109"/>
      <c r="F22" s="110"/>
      <c r="G22" s="111"/>
      <c r="H22" s="119"/>
      <c r="I22" s="113"/>
      <c r="J22" s="113"/>
      <c r="K22" s="113"/>
      <c r="L22" s="114"/>
      <c r="M22" s="115"/>
      <c r="N22" s="116">
        <f>SUMIF(Rajtlista!D:D,Kategóriák!C22,Rajtlista!J:J)</f>
        <v>0</v>
      </c>
      <c r="Q22" s="82" t="s">
        <v>49</v>
      </c>
    </row>
    <row r="23" spans="2:18" ht="20.25" customHeight="1" x14ac:dyDescent="0.25">
      <c r="B23" s="106">
        <v>18</v>
      </c>
      <c r="C23" s="107"/>
      <c r="D23" s="108"/>
      <c r="E23" s="109"/>
      <c r="F23" s="110"/>
      <c r="G23" s="111"/>
      <c r="H23" s="119"/>
      <c r="I23" s="113"/>
      <c r="J23" s="113"/>
      <c r="K23" s="113"/>
      <c r="L23" s="114"/>
      <c r="M23" s="115"/>
      <c r="N23" s="116">
        <f>SUMIF(Rajtlista!D:D,Kategóriák!C23,Rajtlista!J:J)</f>
        <v>0</v>
      </c>
      <c r="Q23" s="82" t="s">
        <v>46</v>
      </c>
    </row>
    <row r="24" spans="2:18" ht="20.25" customHeight="1" x14ac:dyDescent="0.25">
      <c r="B24" s="106">
        <v>19</v>
      </c>
      <c r="C24" s="117"/>
      <c r="D24" s="108"/>
      <c r="E24" s="109"/>
      <c r="F24" s="110"/>
      <c r="G24" s="111"/>
      <c r="H24" s="119"/>
      <c r="I24" s="113"/>
      <c r="J24" s="113"/>
      <c r="K24" s="113"/>
      <c r="L24" s="114"/>
      <c r="M24" s="115"/>
      <c r="N24" s="116">
        <f>SUMIF(Rajtlista!D:D,Kategóriák!C24,Rajtlista!J:J)</f>
        <v>0</v>
      </c>
      <c r="Q24" s="82" t="s">
        <v>52</v>
      </c>
    </row>
    <row r="25" spans="2:18" s="80" customFormat="1" ht="20.25" customHeight="1" thickBot="1" x14ac:dyDescent="0.3">
      <c r="B25" s="121"/>
      <c r="C25" s="122" t="s">
        <v>128</v>
      </c>
      <c r="D25" s="123"/>
      <c r="E25" s="124"/>
      <c r="F25" s="125"/>
      <c r="G25" s="126"/>
      <c r="H25" s="127"/>
      <c r="I25" s="128"/>
      <c r="J25" s="128"/>
      <c r="K25" s="128"/>
      <c r="L25" s="129"/>
      <c r="M25" s="130"/>
      <c r="N25" s="131">
        <f>SUM(N6:N24)</f>
        <v>0</v>
      </c>
      <c r="Q25" s="132" t="s">
        <v>47</v>
      </c>
      <c r="R25" s="132"/>
    </row>
    <row r="26" spans="2:18" ht="18" customHeight="1" x14ac:dyDescent="0.25">
      <c r="Q26" s="82" t="s">
        <v>84</v>
      </c>
    </row>
    <row r="27" spans="2:18" ht="18" customHeight="1" x14ac:dyDescent="0.25">
      <c r="C27" s="76" t="s">
        <v>120</v>
      </c>
      <c r="N27" s="133"/>
      <c r="Q27" s="82" t="s">
        <v>85</v>
      </c>
    </row>
    <row r="28" spans="2:18" ht="18" customHeight="1" x14ac:dyDescent="0.25">
      <c r="C28" s="87" t="s">
        <v>121</v>
      </c>
    </row>
    <row r="29" spans="2:18" ht="18" customHeight="1" x14ac:dyDescent="0.25">
      <c r="C29" s="134" t="s">
        <v>136</v>
      </c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Q29" s="82" t="s">
        <v>112</v>
      </c>
    </row>
    <row r="30" spans="2:18" ht="19.5" customHeight="1" x14ac:dyDescent="0.25">
      <c r="C30" s="136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Q30" s="82" t="s">
        <v>113</v>
      </c>
    </row>
    <row r="31" spans="2:18" ht="19.5" customHeight="1" x14ac:dyDescent="0.25">
      <c r="C31" s="472" t="s">
        <v>137</v>
      </c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Q31" s="82" t="s">
        <v>114</v>
      </c>
    </row>
    <row r="32" spans="2:18" ht="19.5" customHeight="1" x14ac:dyDescent="0.25">
      <c r="C32" s="136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</row>
    <row r="33" spans="3:17" ht="27" customHeight="1" x14ac:dyDescent="0.25">
      <c r="C33" s="472" t="s">
        <v>138</v>
      </c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Q33" s="82" t="s">
        <v>157</v>
      </c>
    </row>
    <row r="34" spans="3:17" x14ac:dyDescent="0.25">
      <c r="Q34" s="82" t="s">
        <v>158</v>
      </c>
    </row>
    <row r="35" spans="3:17" x14ac:dyDescent="0.25">
      <c r="Q35" s="82" t="s">
        <v>159</v>
      </c>
    </row>
    <row r="36" spans="3:17" x14ac:dyDescent="0.25">
      <c r="Q36" s="82" t="s">
        <v>160</v>
      </c>
    </row>
    <row r="37" spans="3:17" x14ac:dyDescent="0.25">
      <c r="Q37" s="82" t="s">
        <v>161</v>
      </c>
    </row>
    <row r="38" spans="3:17" x14ac:dyDescent="0.25">
      <c r="Q38" s="82" t="s">
        <v>162</v>
      </c>
    </row>
    <row r="39" spans="3:17" x14ac:dyDescent="0.25">
      <c r="Q39" s="82" t="s">
        <v>163</v>
      </c>
    </row>
    <row r="40" spans="3:17" x14ac:dyDescent="0.25">
      <c r="Q40" s="82" t="s">
        <v>164</v>
      </c>
    </row>
    <row r="41" spans="3:17" x14ac:dyDescent="0.25">
      <c r="Q41" s="82" t="s">
        <v>165</v>
      </c>
    </row>
    <row r="42" spans="3:17" x14ac:dyDescent="0.25">
      <c r="Q42" s="82" t="s">
        <v>166</v>
      </c>
    </row>
    <row r="43" spans="3:17" x14ac:dyDescent="0.25">
      <c r="Q43" s="82" t="s">
        <v>167</v>
      </c>
    </row>
    <row r="44" spans="3:17" x14ac:dyDescent="0.25">
      <c r="Q44" s="82" t="s">
        <v>168</v>
      </c>
    </row>
    <row r="57" spans="17:17" x14ac:dyDescent="0.25">
      <c r="Q57" s="82" t="s">
        <v>115</v>
      </c>
    </row>
    <row r="58" spans="17:17" x14ac:dyDescent="0.25">
      <c r="Q58" s="82" t="s">
        <v>116</v>
      </c>
    </row>
    <row r="59" spans="17:17" x14ac:dyDescent="0.25">
      <c r="Q59" s="82" t="s">
        <v>117</v>
      </c>
    </row>
    <row r="60" spans="17:17" x14ac:dyDescent="0.25">
      <c r="Q60" s="82" t="s">
        <v>118</v>
      </c>
    </row>
    <row r="61" spans="17:17" x14ac:dyDescent="0.25">
      <c r="Q61" s="82" t="s">
        <v>119</v>
      </c>
    </row>
  </sheetData>
  <mergeCells count="7">
    <mergeCell ref="C33:N33"/>
    <mergeCell ref="B1:N1"/>
    <mergeCell ref="B2:N2"/>
    <mergeCell ref="B3:N3"/>
    <mergeCell ref="F5:G5"/>
    <mergeCell ref="H5:L5"/>
    <mergeCell ref="C31:N31"/>
  </mergeCells>
  <dataValidations count="2">
    <dataValidation type="list" allowBlank="1" showInputMessage="1" showErrorMessage="1" sqref="C7:C14 C16:C24" xr:uid="{00000000-0002-0000-0000-000000000000}">
      <formula1>$Q$6:$Q$59</formula1>
    </dataValidation>
    <dataValidation type="list" allowBlank="1" showInputMessage="1" showErrorMessage="1" sqref="C6 C15" xr:uid="{00000000-0002-0000-0000-000001000000}">
      <formula1>$Q$6:$Q$60</formula1>
    </dataValidation>
  </dataValidations>
  <printOptions horizontalCentered="1" verticalCentered="1"/>
  <pageMargins left="0.62992125984251968" right="0.55118110236220474" top="2.33" bottom="0.98425196850393704" header="0.6692913385826772" footer="0.51181102362204722"/>
  <pageSetup paperSize="9" scale="78" orientation="portrait" horizontalDpi="200" verticalDpi="200" r:id="rId1"/>
  <headerFooter alignWithMargins="0">
    <oddHeader>&amp;L&amp;G&amp;C
MAGYAR SÍ SZÖVETSÉG
FÉDÉRATION HONGROISE DE SKI
UNGARISCHER SKI VERBAND
1146 Budapest, Istvánmezei út 1-3.
Telefon: (36-1) 460-6893, Fax: (36-1) 460-6894
E-mail: office@skihungary.hu
Web: www.msisz.hu, www.skihungary.hu&amp;R&amp;G</oddHeader>
    <oddFooter>&amp;C&amp;G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10">
    <pageSetUpPr fitToPage="1"/>
  </sheetPr>
  <dimension ref="B1:V31"/>
  <sheetViews>
    <sheetView showGridLines="0" view="pageBreakPreview" topLeftCell="A3" zoomScale="90" zoomScaleNormal="100" zoomScaleSheetLayoutView="90" workbookViewId="0">
      <pane ySplit="1" topLeftCell="A9" activePane="bottomLeft" state="frozen"/>
      <selection activeCell="C2" sqref="C2:Q2"/>
      <selection pane="bottomLeft" activeCell="H12" sqref="H12"/>
    </sheetView>
  </sheetViews>
  <sheetFormatPr defaultColWidth="8.6640625" defaultRowHeight="14.4" outlineLevelCol="1" x14ac:dyDescent="0.3"/>
  <cols>
    <col min="1" max="1" width="3.5546875" style="74" customWidth="1"/>
    <col min="2" max="2" width="3.5546875" style="83" customWidth="1"/>
    <col min="3" max="3" width="5.5546875" style="142" bestFit="1" customWidth="1"/>
    <col min="4" max="4" width="2.33203125" style="142" bestFit="1" customWidth="1"/>
    <col min="5" max="5" width="6.33203125" style="143" customWidth="1"/>
    <col min="6" max="6" width="3.6640625" style="83" customWidth="1"/>
    <col min="7" max="7" width="15.44140625" style="83" customWidth="1"/>
    <col min="8" max="8" width="26" style="84" customWidth="1"/>
    <col min="9" max="9" width="10.44140625" style="145" customWidth="1"/>
    <col min="10" max="10" width="13.5546875" style="145" customWidth="1"/>
    <col min="11" max="11" width="9.33203125" style="145" customWidth="1"/>
    <col min="12" max="13" width="9.6640625" style="82" hidden="1" customWidth="1" outlineLevel="1"/>
    <col min="14" max="17" width="11.44140625" style="384" hidden="1" customWidth="1" outlineLevel="1"/>
    <col min="18" max="20" width="11.44140625" style="385" hidden="1" customWidth="1" outlineLevel="1"/>
    <col min="21" max="21" width="11.44140625" style="386" hidden="1" customWidth="1" outlineLevel="1"/>
    <col min="22" max="22" width="4.5546875" style="74" customWidth="1" collapsed="1"/>
    <col min="23" max="16384" width="8.6640625" style="74"/>
  </cols>
  <sheetData>
    <row r="1" spans="2:21" ht="63.6" customHeight="1" x14ac:dyDescent="0.3">
      <c r="B1" s="474" t="str">
        <f>+Kategóriák!B1</f>
        <v>SÍFUTÓ DIÁKOLIMPIA - 2020.02.12. - Mátraszentistván</v>
      </c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138"/>
    </row>
    <row r="2" spans="2:21" ht="63.6" customHeight="1" x14ac:dyDescent="0.3">
      <c r="B2" s="475" t="str">
        <f>+Kategóriák!B2</f>
        <v xml:space="preserve">Egyéni futam / Individual Race 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139"/>
    </row>
    <row r="3" spans="2:21" ht="40.5" customHeight="1" x14ac:dyDescent="0.3">
      <c r="B3" s="476" t="s">
        <v>145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140"/>
    </row>
    <row r="4" spans="2:21" ht="15.75" customHeight="1" x14ac:dyDescent="0.3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1"/>
      <c r="M4" s="141"/>
    </row>
    <row r="5" spans="2:21" x14ac:dyDescent="0.3">
      <c r="C5" s="80" t="s">
        <v>146</v>
      </c>
      <c r="H5" s="144" t="s">
        <v>147</v>
      </c>
    </row>
    <row r="7" spans="2:21" s="150" customFormat="1" ht="18.75" customHeight="1" x14ac:dyDescent="0.25">
      <c r="B7" s="83"/>
      <c r="C7" s="146">
        <v>0.33333333333333331</v>
      </c>
      <c r="D7" s="146" t="s">
        <v>80</v>
      </c>
      <c r="E7" s="147">
        <v>0.39583333333333331</v>
      </c>
      <c r="F7" s="83"/>
      <c r="G7" s="83"/>
      <c r="H7" s="87" t="s">
        <v>131</v>
      </c>
      <c r="I7" s="148"/>
      <c r="J7" s="148"/>
      <c r="K7" s="148"/>
      <c r="L7" s="149"/>
      <c r="M7" s="149"/>
      <c r="N7" s="387"/>
      <c r="O7" s="387"/>
      <c r="P7" s="387"/>
      <c r="Q7" s="387"/>
      <c r="R7" s="388"/>
      <c r="S7" s="388"/>
      <c r="T7" s="388"/>
      <c r="U7" s="389"/>
    </row>
    <row r="8" spans="2:21" s="150" customFormat="1" ht="18.75" customHeight="1" x14ac:dyDescent="0.25">
      <c r="B8" s="83"/>
      <c r="C8" s="146"/>
      <c r="D8" s="146"/>
      <c r="E8" s="147"/>
      <c r="F8" s="83"/>
      <c r="G8" s="83"/>
      <c r="H8" s="87" t="s">
        <v>130</v>
      </c>
      <c r="I8" s="148"/>
      <c r="J8" s="148"/>
      <c r="K8" s="148"/>
      <c r="L8" s="149"/>
      <c r="M8" s="149"/>
      <c r="N8" s="387"/>
      <c r="O8" s="387"/>
      <c r="P8" s="387"/>
      <c r="Q8" s="387"/>
      <c r="R8" s="388"/>
      <c r="S8" s="388"/>
      <c r="T8" s="388"/>
      <c r="U8" s="389"/>
    </row>
    <row r="9" spans="2:21" s="150" customFormat="1" ht="18.75" customHeight="1" x14ac:dyDescent="0.25">
      <c r="B9" s="83"/>
      <c r="C9" s="146"/>
      <c r="D9" s="146"/>
      <c r="E9" s="147"/>
      <c r="F9" s="83"/>
      <c r="G9" s="83"/>
      <c r="H9" s="87" t="s">
        <v>139</v>
      </c>
      <c r="I9" s="148"/>
      <c r="J9" s="148"/>
      <c r="K9" s="148"/>
      <c r="L9" s="152" t="s">
        <v>148</v>
      </c>
      <c r="M9" s="149"/>
      <c r="N9" s="390" t="s">
        <v>149</v>
      </c>
      <c r="O9" s="387"/>
      <c r="P9" s="387"/>
      <c r="Q9" s="387"/>
      <c r="R9" s="388"/>
      <c r="S9" s="388"/>
      <c r="T9" s="388"/>
      <c r="U9" s="389"/>
    </row>
    <row r="10" spans="2:21" s="150" customFormat="1" ht="18.75" customHeight="1" x14ac:dyDescent="0.25">
      <c r="B10" s="83"/>
      <c r="C10" s="146">
        <f>+E7</f>
        <v>0.39583333333333331</v>
      </c>
      <c r="D10" s="146" t="s">
        <v>80</v>
      </c>
      <c r="E10" s="147">
        <f>+C10+1/24/60*25</f>
        <v>0.41319444444444442</v>
      </c>
      <c r="F10" s="83"/>
      <c r="G10" s="153" t="s">
        <v>110</v>
      </c>
      <c r="H10" s="87" t="s">
        <v>129</v>
      </c>
      <c r="I10" s="148"/>
      <c r="J10" s="148"/>
      <c r="K10" s="148"/>
      <c r="L10" s="154">
        <f t="shared" ref="L10:L25" si="0">E10-C10</f>
        <v>1.7361111111111105E-2</v>
      </c>
      <c r="M10" s="154"/>
      <c r="N10" s="397" t="s">
        <v>126</v>
      </c>
      <c r="O10" s="397" t="s">
        <v>124</v>
      </c>
      <c r="P10" s="397" t="s">
        <v>125</v>
      </c>
      <c r="Q10" s="397" t="s">
        <v>73</v>
      </c>
      <c r="R10" s="397" t="s">
        <v>74</v>
      </c>
      <c r="S10" s="397" t="s">
        <v>127</v>
      </c>
      <c r="T10" s="397" t="s">
        <v>55</v>
      </c>
      <c r="U10" s="398" t="s">
        <v>128</v>
      </c>
    </row>
    <row r="11" spans="2:21" s="150" customFormat="1" ht="18.75" customHeight="1" x14ac:dyDescent="0.25">
      <c r="B11" s="83"/>
      <c r="C11" s="146"/>
      <c r="D11" s="146"/>
      <c r="E11" s="147"/>
      <c r="F11" s="83"/>
      <c r="G11" s="153" t="s">
        <v>110</v>
      </c>
      <c r="H11" s="84" t="s">
        <v>113</v>
      </c>
      <c r="I11" s="148"/>
      <c r="J11" s="148"/>
      <c r="K11" s="148"/>
      <c r="L11" s="154"/>
      <c r="M11" s="154"/>
      <c r="N11" s="391"/>
      <c r="O11" s="391"/>
      <c r="P11" s="391"/>
      <c r="Q11" s="391"/>
      <c r="R11" s="391"/>
      <c r="S11" s="391"/>
      <c r="T11" s="391"/>
      <c r="U11" s="392"/>
    </row>
    <row r="12" spans="2:21" s="150" customFormat="1" ht="18.75" customHeight="1" x14ac:dyDescent="0.25">
      <c r="B12" s="83"/>
      <c r="C12" s="155">
        <f>+E10+1/24/60*5</f>
        <v>0.41666666666666663</v>
      </c>
      <c r="D12" s="155" t="s">
        <v>80</v>
      </c>
      <c r="E12" s="156">
        <f>+C12+1/24/60*35</f>
        <v>0.44097222222222221</v>
      </c>
      <c r="F12" s="133"/>
      <c r="G12" s="133" t="s">
        <v>111</v>
      </c>
      <c r="H12" s="157" t="s">
        <v>112</v>
      </c>
      <c r="I12" s="158" t="e">
        <f>VLOOKUP(H12,Kategóriák!$C$5:$N$25,4,FALSE)</f>
        <v>#N/A</v>
      </c>
      <c r="J12" s="159">
        <f>U12</f>
        <v>0</v>
      </c>
      <c r="K12" s="159"/>
      <c r="L12" s="160">
        <f t="shared" si="0"/>
        <v>2.430555555555558E-2</v>
      </c>
      <c r="M12" s="160"/>
      <c r="N12" s="393" t="str">
        <f>IFERROR(VLOOKUP($H12,'Nevezési lista'!$O$7:$Y$29,MATCH(Versenyprogram!N$10,'Nevezési lista'!$O$7:$Y$7,0),FALSE),"")</f>
        <v/>
      </c>
      <c r="O12" s="393" t="str">
        <f>IFERROR(VLOOKUP($H12,'Nevezési lista'!$O$7:$Y$29,MATCH(Versenyprogram!O$10,'Nevezési lista'!$O$7:$Y$7,0),FALSE),"")</f>
        <v/>
      </c>
      <c r="P12" s="393" t="str">
        <f>IFERROR(VLOOKUP($H12,'Nevezési lista'!$O$7:$Y$29,MATCH(Versenyprogram!P$10,'Nevezési lista'!$O$7:$Y$7,0),FALSE),"")</f>
        <v/>
      </c>
      <c r="Q12" s="393" t="str">
        <f>IFERROR(VLOOKUP($H12,'Nevezési lista'!$O$7:$Y$29,MATCH(Versenyprogram!Q$10,'Nevezési lista'!$O$7:$Y$7,0),FALSE),"")</f>
        <v/>
      </c>
      <c r="R12" s="393" t="str">
        <f>IFERROR(VLOOKUP($H12,'Nevezési lista'!$O$7:$Y$29,MATCH(Versenyprogram!R$10,'Nevezési lista'!$O$7:$Y$7,0),FALSE),"")</f>
        <v/>
      </c>
      <c r="S12" s="393" t="str">
        <f>IFERROR(VLOOKUP($H12,'Nevezési lista'!$O$7:$Y$29,MATCH(Versenyprogram!S$10,'Nevezési lista'!$O$7:$Y$7,0),FALSE),"")</f>
        <v/>
      </c>
      <c r="T12" s="393" t="str">
        <f>IFERROR(VLOOKUP($H12,'Nevezési lista'!$O$7:$Y$29,MATCH(Versenyprogram!T$10,'Nevezési lista'!$O$7:$Y$7,0),FALSE),"")</f>
        <v/>
      </c>
      <c r="U12" s="394">
        <f>SUM(N12:T12)</f>
        <v>0</v>
      </c>
    </row>
    <row r="13" spans="2:21" s="150" customFormat="1" ht="18.75" customHeight="1" x14ac:dyDescent="0.25">
      <c r="B13" s="83"/>
      <c r="C13" s="155"/>
      <c r="D13" s="155"/>
      <c r="E13" s="156"/>
      <c r="F13" s="133"/>
      <c r="G13" s="133" t="s">
        <v>111</v>
      </c>
      <c r="H13" s="157" t="s">
        <v>113</v>
      </c>
      <c r="I13" s="158" t="e">
        <f>VLOOKUP(H13,Kategóriák!$C$5:$N$25,4,FALSE)</f>
        <v>#N/A</v>
      </c>
      <c r="J13" s="159">
        <f>U13</f>
        <v>0</v>
      </c>
      <c r="K13" s="159"/>
      <c r="L13" s="160"/>
      <c r="M13" s="160"/>
      <c r="N13" s="393" t="str">
        <f>IFERROR(VLOOKUP($H13,'Nevezési lista'!$O$7:$Y$29,MATCH(Versenyprogram!N$10,'Nevezési lista'!$O$7:$Y$7,0),FALSE),"")</f>
        <v/>
      </c>
      <c r="O13" s="393" t="str">
        <f>IFERROR(VLOOKUP($H13,'Nevezési lista'!$O$7:$Y$29,MATCH(Versenyprogram!O$10,'Nevezési lista'!$O$7:$Y$7,0),FALSE),"")</f>
        <v/>
      </c>
      <c r="P13" s="393" t="str">
        <f>IFERROR(VLOOKUP($H13,'Nevezési lista'!$O$7:$Y$29,MATCH(Versenyprogram!P$10,'Nevezési lista'!$O$7:$Y$7,0),FALSE),"")</f>
        <v/>
      </c>
      <c r="Q13" s="393" t="str">
        <f>IFERROR(VLOOKUP($H13,'Nevezési lista'!$O$7:$Y$29,MATCH(Versenyprogram!Q$10,'Nevezési lista'!$O$7:$Y$7,0),FALSE),"")</f>
        <v/>
      </c>
      <c r="R13" s="393" t="str">
        <f>IFERROR(VLOOKUP($H13,'Nevezési lista'!$O$7:$Y$29,MATCH(Versenyprogram!R$10,'Nevezési lista'!$O$7:$Y$7,0),FALSE),"")</f>
        <v/>
      </c>
      <c r="S13" s="393" t="str">
        <f>IFERROR(VLOOKUP($H13,'Nevezési lista'!$O$7:$Y$29,MATCH(Versenyprogram!S$10,'Nevezési lista'!$O$7:$Y$7,0),FALSE),"")</f>
        <v/>
      </c>
      <c r="T13" s="393" t="str">
        <f>IFERROR(VLOOKUP($H13,'Nevezési lista'!$O$7:$Y$29,MATCH(Versenyprogram!T$10,'Nevezési lista'!$O$7:$Y$7,0),FALSE),"")</f>
        <v/>
      </c>
      <c r="U13" s="394">
        <f t="shared" ref="U13" si="1">SUM(N13:T13)</f>
        <v>0</v>
      </c>
    </row>
    <row r="14" spans="2:21" s="150" customFormat="1" ht="18.75" customHeight="1" x14ac:dyDescent="0.25">
      <c r="B14" s="83"/>
      <c r="C14" s="146">
        <f>+E12</f>
        <v>0.44097222222222221</v>
      </c>
      <c r="D14" s="146" t="s">
        <v>80</v>
      </c>
      <c r="E14" s="147">
        <f>+C14+1/24/60*25</f>
        <v>0.45833333333333331</v>
      </c>
      <c r="F14" s="83"/>
      <c r="G14" s="153" t="s">
        <v>110</v>
      </c>
      <c r="H14" s="84" t="s">
        <v>114</v>
      </c>
      <c r="I14" s="161"/>
      <c r="J14" s="162"/>
      <c r="K14" s="162"/>
      <c r="L14" s="154">
        <f t="shared" si="0"/>
        <v>1.7361111111111105E-2</v>
      </c>
      <c r="M14" s="154"/>
      <c r="N14" s="393"/>
      <c r="O14" s="393"/>
      <c r="P14" s="393"/>
      <c r="Q14" s="393"/>
      <c r="R14" s="393"/>
      <c r="S14" s="393"/>
      <c r="T14" s="393"/>
      <c r="U14" s="389"/>
    </row>
    <row r="15" spans="2:21" s="150" customFormat="1" ht="18.75" customHeight="1" x14ac:dyDescent="0.25">
      <c r="B15" s="83"/>
      <c r="C15" s="155">
        <f>+E14+1/24/60*5</f>
        <v>0.46180555555555552</v>
      </c>
      <c r="D15" s="155" t="s">
        <v>80</v>
      </c>
      <c r="E15" s="156">
        <f>+C15+1/24/60*30</f>
        <v>0.48263888888888884</v>
      </c>
      <c r="F15" s="133"/>
      <c r="G15" s="133" t="s">
        <v>111</v>
      </c>
      <c r="H15" s="157" t="s">
        <v>114</v>
      </c>
      <c r="I15" s="158" t="e">
        <f>VLOOKUP(H15,Kategóriák!$C$5:$N$25,4,FALSE)</f>
        <v>#N/A</v>
      </c>
      <c r="J15" s="159">
        <f>U15</f>
        <v>0</v>
      </c>
      <c r="K15" s="159"/>
      <c r="L15" s="160">
        <f t="shared" si="0"/>
        <v>2.0833333333333315E-2</v>
      </c>
      <c r="M15" s="160"/>
      <c r="N15" s="393" t="str">
        <f>IFERROR(VLOOKUP($H15,'Nevezési lista'!$O$7:$Y$29,MATCH(Versenyprogram!N$10,'Nevezési lista'!$O$7:$Y$7,0),FALSE),"")</f>
        <v/>
      </c>
      <c r="O15" s="393" t="str">
        <f>IFERROR(VLOOKUP($H15,'Nevezési lista'!$O$7:$Y$29,MATCH(Versenyprogram!O$10,'Nevezési lista'!$O$7:$Y$7,0),FALSE),"")</f>
        <v/>
      </c>
      <c r="P15" s="393" t="str">
        <f>IFERROR(VLOOKUP($H15,'Nevezési lista'!$O$7:$Y$29,MATCH(Versenyprogram!P$10,'Nevezési lista'!$O$7:$Y$7,0),FALSE),"")</f>
        <v/>
      </c>
      <c r="Q15" s="393" t="str">
        <f>IFERROR(VLOOKUP($H15,'Nevezési lista'!$O$7:$Y$29,MATCH(Versenyprogram!Q$10,'Nevezési lista'!$O$7:$Y$7,0),FALSE),"")</f>
        <v/>
      </c>
      <c r="R15" s="393" t="str">
        <f>IFERROR(VLOOKUP($H15,'Nevezési lista'!$O$7:$Y$29,MATCH(Versenyprogram!R$10,'Nevezési lista'!$O$7:$Y$7,0),FALSE),"")</f>
        <v/>
      </c>
      <c r="S15" s="393" t="str">
        <f>IFERROR(VLOOKUP($H15,'Nevezési lista'!$O$7:$Y$29,MATCH(Versenyprogram!S$10,'Nevezési lista'!$O$7:$Y$7,0),FALSE),"")</f>
        <v/>
      </c>
      <c r="T15" s="393" t="str">
        <f>IFERROR(VLOOKUP($H15,'Nevezési lista'!$O$7:$Y$29,MATCH(Versenyprogram!T$10,'Nevezési lista'!$O$7:$Y$7,0),FALSE),"")</f>
        <v/>
      </c>
      <c r="U15" s="394">
        <f t="shared" ref="U15" si="2">SUM(N15:T15)</f>
        <v>0</v>
      </c>
    </row>
    <row r="16" spans="2:21" s="150" customFormat="1" ht="18.75" customHeight="1" x14ac:dyDescent="0.25">
      <c r="B16" s="83"/>
      <c r="C16" s="146">
        <f>+E15</f>
        <v>0.48263888888888884</v>
      </c>
      <c r="D16" s="146" t="s">
        <v>80</v>
      </c>
      <c r="E16" s="147">
        <f>+C16+1/24/60*20</f>
        <v>0.49652777777777773</v>
      </c>
      <c r="F16" s="83"/>
      <c r="G16" s="153" t="s">
        <v>110</v>
      </c>
      <c r="H16" s="84" t="s">
        <v>115</v>
      </c>
      <c r="I16" s="161"/>
      <c r="J16" s="162"/>
      <c r="K16" s="162"/>
      <c r="L16" s="154">
        <f t="shared" si="0"/>
        <v>1.3888888888888895E-2</v>
      </c>
      <c r="M16" s="154"/>
      <c r="N16" s="393"/>
      <c r="O16" s="393"/>
      <c r="P16" s="393"/>
      <c r="Q16" s="393"/>
      <c r="R16" s="393"/>
      <c r="S16" s="393"/>
      <c r="T16" s="393"/>
      <c r="U16" s="389"/>
    </row>
    <row r="17" spans="2:21" s="150" customFormat="1" ht="18.75" customHeight="1" x14ac:dyDescent="0.25">
      <c r="B17" s="83"/>
      <c r="C17" s="155">
        <f>+E16+1/24/60*5</f>
        <v>0.49999999999999994</v>
      </c>
      <c r="D17" s="155" t="s">
        <v>80</v>
      </c>
      <c r="E17" s="156">
        <f>+C17+1/24/60*30</f>
        <v>0.52083333333333326</v>
      </c>
      <c r="F17" s="133"/>
      <c r="G17" s="133" t="s">
        <v>111</v>
      </c>
      <c r="H17" s="157" t="s">
        <v>115</v>
      </c>
      <c r="I17" s="158" t="e">
        <f>VLOOKUP(H17,Kategóriák!$C$5:$N$25,4,FALSE)</f>
        <v>#N/A</v>
      </c>
      <c r="J17" s="159">
        <f>U17</f>
        <v>0</v>
      </c>
      <c r="K17" s="159"/>
      <c r="L17" s="160">
        <f t="shared" si="0"/>
        <v>2.0833333333333315E-2</v>
      </c>
      <c r="M17" s="160"/>
      <c r="N17" s="393" t="str">
        <f>IFERROR(VLOOKUP($H17,'Nevezési lista'!$O$7:$Y$29,MATCH(Versenyprogram!N$10,'Nevezési lista'!$O$7:$Y$7,0),FALSE),"")</f>
        <v/>
      </c>
      <c r="O17" s="393" t="str">
        <f>IFERROR(VLOOKUP($H17,'Nevezési lista'!$O$7:$Y$29,MATCH(Versenyprogram!O$10,'Nevezési lista'!$O$7:$Y$7,0),FALSE),"")</f>
        <v/>
      </c>
      <c r="P17" s="393" t="str">
        <f>IFERROR(VLOOKUP($H17,'Nevezési lista'!$O$7:$Y$29,MATCH(Versenyprogram!P$10,'Nevezési lista'!$O$7:$Y$7,0),FALSE),"")</f>
        <v/>
      </c>
      <c r="Q17" s="393" t="str">
        <f>IFERROR(VLOOKUP($H17,'Nevezési lista'!$O$7:$Y$29,MATCH(Versenyprogram!Q$10,'Nevezési lista'!$O$7:$Y$7,0),FALSE),"")</f>
        <v/>
      </c>
      <c r="R17" s="393" t="str">
        <f>IFERROR(VLOOKUP($H17,'Nevezési lista'!$O$7:$Y$29,MATCH(Versenyprogram!R$10,'Nevezési lista'!$O$7:$Y$7,0),FALSE),"")</f>
        <v/>
      </c>
      <c r="S17" s="393" t="str">
        <f>IFERROR(VLOOKUP($H17,'Nevezési lista'!$O$7:$Y$29,MATCH(Versenyprogram!S$10,'Nevezési lista'!$O$7:$Y$7,0),FALSE),"")</f>
        <v/>
      </c>
      <c r="T17" s="393" t="str">
        <f>IFERROR(VLOOKUP($H17,'Nevezési lista'!$O$7:$Y$29,MATCH(Versenyprogram!T$10,'Nevezési lista'!$O$7:$Y$7,0),FALSE),"")</f>
        <v/>
      </c>
      <c r="U17" s="394">
        <f t="shared" ref="U17" si="3">SUM(N17:T17)</f>
        <v>0</v>
      </c>
    </row>
    <row r="18" spans="2:21" s="150" customFormat="1" ht="18.75" customHeight="1" x14ac:dyDescent="0.25">
      <c r="B18" s="83"/>
      <c r="C18" s="146">
        <f>+E17</f>
        <v>0.52083333333333326</v>
      </c>
      <c r="D18" s="146" t="s">
        <v>80</v>
      </c>
      <c r="E18" s="147">
        <f>+C18+1/24/60*20</f>
        <v>0.5347222222222221</v>
      </c>
      <c r="F18" s="83"/>
      <c r="G18" s="153" t="s">
        <v>110</v>
      </c>
      <c r="H18" s="84" t="s">
        <v>116</v>
      </c>
      <c r="I18" s="161"/>
      <c r="J18" s="162"/>
      <c r="K18" s="162"/>
      <c r="L18" s="154">
        <f t="shared" si="0"/>
        <v>1.388888888888884E-2</v>
      </c>
      <c r="M18" s="154"/>
      <c r="N18" s="393"/>
      <c r="O18" s="393"/>
      <c r="P18" s="393"/>
      <c r="Q18" s="393"/>
      <c r="R18" s="393"/>
      <c r="S18" s="393"/>
      <c r="T18" s="393"/>
      <c r="U18" s="389"/>
    </row>
    <row r="19" spans="2:21" s="150" customFormat="1" ht="18.75" customHeight="1" x14ac:dyDescent="0.25">
      <c r="B19" s="83"/>
      <c r="C19" s="155">
        <f>+E18+1/24/60*5</f>
        <v>0.53819444444444431</v>
      </c>
      <c r="D19" s="155" t="s">
        <v>80</v>
      </c>
      <c r="E19" s="156">
        <f>+C19+1/24/60*15</f>
        <v>0.54861111111111094</v>
      </c>
      <c r="F19" s="133"/>
      <c r="G19" s="133" t="s">
        <v>111</v>
      </c>
      <c r="H19" s="157" t="s">
        <v>116</v>
      </c>
      <c r="I19" s="158" t="e">
        <f>VLOOKUP(H19,Kategóriák!$C$5:$N$25,4,FALSE)</f>
        <v>#N/A</v>
      </c>
      <c r="J19" s="159">
        <f>U19</f>
        <v>0</v>
      </c>
      <c r="K19" s="159"/>
      <c r="L19" s="160">
        <f t="shared" si="0"/>
        <v>1.041666666666663E-2</v>
      </c>
      <c r="M19" s="160"/>
      <c r="N19" s="393" t="str">
        <f>IFERROR(VLOOKUP($H19,'Nevezési lista'!$O$7:$Y$29,MATCH(Versenyprogram!N$10,'Nevezési lista'!$O$7:$Y$7,0),FALSE),"")</f>
        <v/>
      </c>
      <c r="O19" s="393" t="str">
        <f>IFERROR(VLOOKUP($H19,'Nevezési lista'!$O$7:$Y$29,MATCH(Versenyprogram!O$10,'Nevezési lista'!$O$7:$Y$7,0),FALSE),"")</f>
        <v/>
      </c>
      <c r="P19" s="393" t="str">
        <f>IFERROR(VLOOKUP($H19,'Nevezési lista'!$O$7:$Y$29,MATCH(Versenyprogram!P$10,'Nevezési lista'!$O$7:$Y$7,0),FALSE),"")</f>
        <v/>
      </c>
      <c r="Q19" s="393" t="str">
        <f>IFERROR(VLOOKUP($H19,'Nevezési lista'!$O$7:$Y$29,MATCH(Versenyprogram!Q$10,'Nevezési lista'!$O$7:$Y$7,0),FALSE),"")</f>
        <v/>
      </c>
      <c r="R19" s="393" t="str">
        <f>IFERROR(VLOOKUP($H19,'Nevezési lista'!$O$7:$Y$29,MATCH(Versenyprogram!R$10,'Nevezési lista'!$O$7:$Y$7,0),FALSE),"")</f>
        <v/>
      </c>
      <c r="S19" s="393" t="str">
        <f>IFERROR(VLOOKUP($H19,'Nevezési lista'!$O$7:$Y$29,MATCH(Versenyprogram!S$10,'Nevezési lista'!$O$7:$Y$7,0),FALSE),"")</f>
        <v/>
      </c>
      <c r="T19" s="393" t="str">
        <f>IFERROR(VLOOKUP($H19,'Nevezési lista'!$O$7:$Y$29,MATCH(Versenyprogram!T$10,'Nevezési lista'!$O$7:$Y$7,0),FALSE),"")</f>
        <v/>
      </c>
      <c r="U19" s="394">
        <f t="shared" ref="U19" si="4">SUM(N19:T19)</f>
        <v>0</v>
      </c>
    </row>
    <row r="20" spans="2:21" s="150" customFormat="1" ht="18.75" customHeight="1" x14ac:dyDescent="0.25">
      <c r="B20" s="83"/>
      <c r="C20" s="146">
        <f>+E19</f>
        <v>0.54861111111111094</v>
      </c>
      <c r="D20" s="146" t="s">
        <v>80</v>
      </c>
      <c r="E20" s="147">
        <f>+C20+1/24/60*20</f>
        <v>0.56249999999999978</v>
      </c>
      <c r="F20" s="83"/>
      <c r="G20" s="153" t="s">
        <v>110</v>
      </c>
      <c r="H20" s="84" t="s">
        <v>117</v>
      </c>
      <c r="I20" s="161"/>
      <c r="J20" s="162"/>
      <c r="K20" s="162"/>
      <c r="L20" s="154">
        <f t="shared" si="0"/>
        <v>1.388888888888884E-2</v>
      </c>
      <c r="M20" s="154"/>
      <c r="N20" s="393"/>
      <c r="O20" s="393"/>
      <c r="P20" s="393"/>
      <c r="Q20" s="393"/>
      <c r="R20" s="393"/>
      <c r="S20" s="393"/>
      <c r="T20" s="393"/>
      <c r="U20" s="389"/>
    </row>
    <row r="21" spans="2:21" s="150" customFormat="1" ht="18.75" customHeight="1" x14ac:dyDescent="0.25">
      <c r="B21" s="83"/>
      <c r="C21" s="155">
        <f>+E20+1/24/60*5</f>
        <v>0.56597222222222199</v>
      </c>
      <c r="D21" s="155" t="s">
        <v>80</v>
      </c>
      <c r="E21" s="156">
        <f>+C21+1/24/60*15</f>
        <v>0.57638888888888862</v>
      </c>
      <c r="F21" s="133"/>
      <c r="G21" s="133" t="s">
        <v>111</v>
      </c>
      <c r="H21" s="157" t="s">
        <v>117</v>
      </c>
      <c r="I21" s="158" t="e">
        <f>VLOOKUP(H21,Kategóriák!$C$5:$N$25,4,FALSE)</f>
        <v>#N/A</v>
      </c>
      <c r="J21" s="159">
        <f>U21</f>
        <v>0</v>
      </c>
      <c r="K21" s="159"/>
      <c r="L21" s="160">
        <f t="shared" si="0"/>
        <v>1.041666666666663E-2</v>
      </c>
      <c r="M21" s="160"/>
      <c r="N21" s="393" t="str">
        <f>IFERROR(VLOOKUP($H21,'Nevezési lista'!$O$7:$Y$29,MATCH(Versenyprogram!N$10,'Nevezési lista'!$O$7:$Y$7,0),FALSE),"")</f>
        <v/>
      </c>
      <c r="O21" s="393" t="str">
        <f>IFERROR(VLOOKUP($H21,'Nevezési lista'!$O$7:$Y$29,MATCH(Versenyprogram!O$10,'Nevezési lista'!$O$7:$Y$7,0),FALSE),"")</f>
        <v/>
      </c>
      <c r="P21" s="393" t="str">
        <f>IFERROR(VLOOKUP($H21,'Nevezési lista'!$O$7:$Y$29,MATCH(Versenyprogram!P$10,'Nevezési lista'!$O$7:$Y$7,0),FALSE),"")</f>
        <v/>
      </c>
      <c r="Q21" s="393" t="str">
        <f>IFERROR(VLOOKUP($H21,'Nevezési lista'!$O$7:$Y$29,MATCH(Versenyprogram!Q$10,'Nevezési lista'!$O$7:$Y$7,0),FALSE),"")</f>
        <v/>
      </c>
      <c r="R21" s="393" t="str">
        <f>IFERROR(VLOOKUP($H21,'Nevezési lista'!$O$7:$Y$29,MATCH(Versenyprogram!R$10,'Nevezési lista'!$O$7:$Y$7,0),FALSE),"")</f>
        <v/>
      </c>
      <c r="S21" s="393" t="str">
        <f>IFERROR(VLOOKUP($H21,'Nevezési lista'!$O$7:$Y$29,MATCH(Versenyprogram!S$10,'Nevezési lista'!$O$7:$Y$7,0),FALSE),"")</f>
        <v/>
      </c>
      <c r="T21" s="393" t="str">
        <f>IFERROR(VLOOKUP($H21,'Nevezési lista'!$O$7:$Y$29,MATCH(Versenyprogram!T$10,'Nevezési lista'!$O$7:$Y$7,0),FALSE),"")</f>
        <v/>
      </c>
      <c r="U21" s="394">
        <f t="shared" ref="U21" si="5">SUM(N21:T21)</f>
        <v>0</v>
      </c>
    </row>
    <row r="22" spans="2:21" s="150" customFormat="1" ht="18.75" customHeight="1" x14ac:dyDescent="0.25">
      <c r="B22" s="83"/>
      <c r="C22" s="146">
        <f>+E21</f>
        <v>0.57638888888888862</v>
      </c>
      <c r="D22" s="146" t="s">
        <v>80</v>
      </c>
      <c r="E22" s="147">
        <f>+C22+1/24/60*20</f>
        <v>0.59027777777777746</v>
      </c>
      <c r="F22" s="83"/>
      <c r="G22" s="153" t="s">
        <v>110</v>
      </c>
      <c r="H22" s="84" t="s">
        <v>118</v>
      </c>
      <c r="I22" s="161"/>
      <c r="J22" s="162"/>
      <c r="K22" s="162"/>
      <c r="L22" s="154">
        <f t="shared" si="0"/>
        <v>1.388888888888884E-2</v>
      </c>
      <c r="M22" s="154"/>
      <c r="N22" s="393"/>
      <c r="O22" s="393"/>
      <c r="P22" s="393"/>
      <c r="Q22" s="393"/>
      <c r="R22" s="393"/>
      <c r="S22" s="393"/>
      <c r="T22" s="393"/>
      <c r="U22" s="389"/>
    </row>
    <row r="23" spans="2:21" s="150" customFormat="1" ht="18.75" customHeight="1" x14ac:dyDescent="0.25">
      <c r="B23" s="83"/>
      <c r="C23" s="155">
        <f>+E22+1/24/60*5</f>
        <v>0.59374999999999967</v>
      </c>
      <c r="D23" s="155" t="s">
        <v>80</v>
      </c>
      <c r="E23" s="156">
        <f>+C23+1/24/60*15</f>
        <v>0.6041666666666663</v>
      </c>
      <c r="F23" s="133"/>
      <c r="G23" s="133" t="s">
        <v>111</v>
      </c>
      <c r="H23" s="157" t="s">
        <v>118</v>
      </c>
      <c r="I23" s="158" t="e">
        <f>VLOOKUP(H23,Kategóriák!$C$5:$N$25,4,FALSE)</f>
        <v>#N/A</v>
      </c>
      <c r="J23" s="159">
        <f>U23</f>
        <v>0</v>
      </c>
      <c r="K23" s="159"/>
      <c r="L23" s="160">
        <f t="shared" si="0"/>
        <v>1.041666666666663E-2</v>
      </c>
      <c r="M23" s="160"/>
      <c r="N23" s="393" t="str">
        <f>IFERROR(VLOOKUP($H23,'Nevezési lista'!$O$7:$Y$29,MATCH(Versenyprogram!N$10,'Nevezési lista'!$O$7:$Y$7,0),FALSE),"")</f>
        <v/>
      </c>
      <c r="O23" s="393" t="str">
        <f>IFERROR(VLOOKUP($H23,'Nevezési lista'!$O$7:$Y$29,MATCH(Versenyprogram!O$10,'Nevezési lista'!$O$7:$Y$7,0),FALSE),"")</f>
        <v/>
      </c>
      <c r="P23" s="393" t="str">
        <f>IFERROR(VLOOKUP($H23,'Nevezési lista'!$O$7:$Y$29,MATCH(Versenyprogram!P$10,'Nevezési lista'!$O$7:$Y$7,0),FALSE),"")</f>
        <v/>
      </c>
      <c r="Q23" s="393" t="str">
        <f>IFERROR(VLOOKUP($H23,'Nevezési lista'!$O$7:$Y$29,MATCH(Versenyprogram!Q$10,'Nevezési lista'!$O$7:$Y$7,0),FALSE),"")</f>
        <v/>
      </c>
      <c r="R23" s="393" t="str">
        <f>IFERROR(VLOOKUP($H23,'Nevezési lista'!$O$7:$Y$29,MATCH(Versenyprogram!R$10,'Nevezési lista'!$O$7:$Y$7,0),FALSE),"")</f>
        <v/>
      </c>
      <c r="S23" s="393" t="str">
        <f>IFERROR(VLOOKUP($H23,'Nevezési lista'!$O$7:$Y$29,MATCH(Versenyprogram!S$10,'Nevezési lista'!$O$7:$Y$7,0),FALSE),"")</f>
        <v/>
      </c>
      <c r="T23" s="393" t="str">
        <f>IFERROR(VLOOKUP($H23,'Nevezési lista'!$O$7:$Y$29,MATCH(Versenyprogram!T$10,'Nevezési lista'!$O$7:$Y$7,0),FALSE),"")</f>
        <v/>
      </c>
      <c r="U23" s="394">
        <f t="shared" ref="U23" si="6">SUM(N23:T23)</f>
        <v>0</v>
      </c>
    </row>
    <row r="24" spans="2:21" s="150" customFormat="1" ht="18.75" customHeight="1" x14ac:dyDescent="0.25">
      <c r="B24" s="83"/>
      <c r="C24" s="146">
        <f>+E23</f>
        <v>0.6041666666666663</v>
      </c>
      <c r="D24" s="146" t="s">
        <v>80</v>
      </c>
      <c r="E24" s="147">
        <f>+C24+1/24/60*20</f>
        <v>0.61805555555555514</v>
      </c>
      <c r="F24" s="83"/>
      <c r="G24" s="153" t="s">
        <v>110</v>
      </c>
      <c r="H24" s="84" t="s">
        <v>119</v>
      </c>
      <c r="I24" s="161"/>
      <c r="J24" s="162"/>
      <c r="K24" s="162"/>
      <c r="L24" s="154">
        <f t="shared" si="0"/>
        <v>1.388888888888884E-2</v>
      </c>
      <c r="M24" s="154"/>
      <c r="N24" s="393"/>
      <c r="O24" s="393"/>
      <c r="P24" s="393"/>
      <c r="Q24" s="393"/>
      <c r="R24" s="393"/>
      <c r="S24" s="393"/>
      <c r="T24" s="393"/>
      <c r="U24" s="389"/>
    </row>
    <row r="25" spans="2:21" s="150" customFormat="1" ht="18.75" customHeight="1" x14ac:dyDescent="0.25">
      <c r="B25" s="83"/>
      <c r="C25" s="155">
        <f>+E24+1/24/60*0</f>
        <v>0.61805555555555514</v>
      </c>
      <c r="D25" s="155" t="s">
        <v>80</v>
      </c>
      <c r="E25" s="156">
        <f>+C25+1/24/60*15</f>
        <v>0.62847222222222177</v>
      </c>
      <c r="F25" s="133"/>
      <c r="G25" s="133" t="s">
        <v>111</v>
      </c>
      <c r="H25" s="157" t="s">
        <v>119</v>
      </c>
      <c r="I25" s="158" t="e">
        <f>VLOOKUP(H25,Kategóriák!$C$5:$N$25,4,FALSE)</f>
        <v>#N/A</v>
      </c>
      <c r="J25" s="159">
        <f>U25</f>
        <v>0</v>
      </c>
      <c r="K25" s="159"/>
      <c r="L25" s="160">
        <f t="shared" si="0"/>
        <v>1.041666666666663E-2</v>
      </c>
      <c r="M25" s="160"/>
      <c r="N25" s="393" t="str">
        <f>IFERROR(VLOOKUP($H25,'Nevezési lista'!$O$7:$Y$29,MATCH(Versenyprogram!N$10,'Nevezési lista'!$O$7:$Y$7,0),FALSE),"")</f>
        <v/>
      </c>
      <c r="O25" s="393" t="str">
        <f>IFERROR(VLOOKUP($H25,'Nevezési lista'!$O$7:$Y$29,MATCH(Versenyprogram!O$10,'Nevezési lista'!$O$7:$Y$7,0),FALSE),"")</f>
        <v/>
      </c>
      <c r="P25" s="393" t="str">
        <f>IFERROR(VLOOKUP($H25,'Nevezési lista'!$O$7:$Y$29,MATCH(Versenyprogram!P$10,'Nevezési lista'!$O$7:$Y$7,0),FALSE),"")</f>
        <v/>
      </c>
      <c r="Q25" s="393" t="str">
        <f>IFERROR(VLOOKUP($H25,'Nevezési lista'!$O$7:$Y$29,MATCH(Versenyprogram!Q$10,'Nevezési lista'!$O$7:$Y$7,0),FALSE),"")</f>
        <v/>
      </c>
      <c r="R25" s="393" t="str">
        <f>IFERROR(VLOOKUP($H25,'Nevezési lista'!$O$7:$Y$29,MATCH(Versenyprogram!R$10,'Nevezési lista'!$O$7:$Y$7,0),FALSE),"")</f>
        <v/>
      </c>
      <c r="S25" s="393" t="str">
        <f>IFERROR(VLOOKUP($H25,'Nevezési lista'!$O$7:$Y$29,MATCH(Versenyprogram!S$10,'Nevezési lista'!$O$7:$Y$7,0),FALSE),"")</f>
        <v/>
      </c>
      <c r="T25" s="393" t="str">
        <f>IFERROR(VLOOKUP($H25,'Nevezési lista'!$O$7:$Y$29,MATCH(Versenyprogram!T$10,'Nevezési lista'!$O$7:$Y$7,0),FALSE),"")</f>
        <v/>
      </c>
      <c r="U25" s="394">
        <f t="shared" ref="U25" si="7">SUM(N25:T25)</f>
        <v>0</v>
      </c>
    </row>
    <row r="26" spans="2:21" s="150" customFormat="1" ht="18.75" customHeight="1" x14ac:dyDescent="0.25">
      <c r="B26" s="83"/>
      <c r="C26" s="142"/>
      <c r="D26" s="142"/>
      <c r="E26" s="163"/>
      <c r="F26" s="83"/>
      <c r="G26" s="83"/>
      <c r="H26" s="84"/>
      <c r="I26" s="148"/>
      <c r="L26" s="149"/>
      <c r="M26" s="149"/>
      <c r="N26" s="396">
        <f>SUM(N12:N25)</f>
        <v>0</v>
      </c>
      <c r="O26" s="396">
        <f t="shared" ref="O26:U26" si="8">SUM(O12:O25)</f>
        <v>0</v>
      </c>
      <c r="P26" s="396">
        <f t="shared" si="8"/>
        <v>0</v>
      </c>
      <c r="Q26" s="396">
        <f t="shared" si="8"/>
        <v>0</v>
      </c>
      <c r="R26" s="396">
        <f t="shared" si="8"/>
        <v>0</v>
      </c>
      <c r="S26" s="396">
        <f t="shared" si="8"/>
        <v>0</v>
      </c>
      <c r="T26" s="396">
        <f t="shared" si="8"/>
        <v>0</v>
      </c>
      <c r="U26" s="396">
        <f t="shared" si="8"/>
        <v>0</v>
      </c>
    </row>
    <row r="27" spans="2:21" s="151" customFormat="1" ht="18.75" customHeight="1" x14ac:dyDescent="0.25">
      <c r="B27" s="133"/>
      <c r="C27" s="155">
        <f>MAX(C7:E25)+1/24/60*15</f>
        <v>0.6388888888888884</v>
      </c>
      <c r="D27" s="155" t="s">
        <v>80</v>
      </c>
      <c r="E27" s="156">
        <f>+C27+1/24/2</f>
        <v>0.65972222222222177</v>
      </c>
      <c r="F27" s="133"/>
      <c r="G27" s="133" t="s">
        <v>81</v>
      </c>
      <c r="H27" s="157"/>
      <c r="I27" s="164"/>
      <c r="J27" s="164"/>
      <c r="K27" s="164"/>
      <c r="L27" s="165"/>
      <c r="M27" s="165"/>
      <c r="N27" s="395"/>
      <c r="O27" s="395"/>
      <c r="P27" s="395"/>
      <c r="Q27" s="395"/>
      <c r="R27" s="389"/>
      <c r="S27" s="389"/>
      <c r="T27" s="389"/>
      <c r="U27" s="389"/>
    </row>
    <row r="28" spans="2:21" s="150" customFormat="1" ht="18.75" customHeight="1" x14ac:dyDescent="0.25">
      <c r="B28" s="83"/>
      <c r="C28" s="142"/>
      <c r="D28" s="142"/>
      <c r="E28" s="163"/>
      <c r="F28" s="83"/>
      <c r="G28" s="83"/>
      <c r="H28" s="84"/>
      <c r="I28" s="148"/>
      <c r="J28" s="148"/>
      <c r="K28" s="148"/>
      <c r="L28" s="149"/>
      <c r="M28" s="149"/>
      <c r="N28" s="387"/>
      <c r="O28" s="387"/>
      <c r="P28" s="387"/>
      <c r="Q28" s="387"/>
      <c r="R28" s="388"/>
      <c r="S28" s="388"/>
      <c r="T28" s="388"/>
      <c r="U28" s="389"/>
    </row>
    <row r="29" spans="2:21" s="151" customFormat="1" ht="18.75" customHeight="1" x14ac:dyDescent="0.25">
      <c r="B29" s="133"/>
      <c r="C29" s="166">
        <v>0.625</v>
      </c>
      <c r="D29" s="166" t="s">
        <v>80</v>
      </c>
      <c r="E29" s="167">
        <f>+C29+1/24*3</f>
        <v>0.75</v>
      </c>
      <c r="F29" s="133"/>
      <c r="G29" s="156" t="s">
        <v>150</v>
      </c>
      <c r="H29" s="157"/>
      <c r="I29" s="164"/>
      <c r="J29" s="164"/>
      <c r="K29" s="164"/>
      <c r="L29" s="165"/>
      <c r="M29" s="165"/>
      <c r="N29" s="395"/>
      <c r="O29" s="395"/>
      <c r="P29" s="395"/>
      <c r="Q29" s="395"/>
      <c r="R29" s="389"/>
      <c r="S29" s="389"/>
      <c r="T29" s="389"/>
      <c r="U29" s="389"/>
    </row>
    <row r="30" spans="2:21" s="151" customFormat="1" ht="18.75" customHeight="1" x14ac:dyDescent="0.25">
      <c r="B30" s="133"/>
      <c r="C30" s="166">
        <f>+C29</f>
        <v>0.625</v>
      </c>
      <c r="D30" s="166" t="s">
        <v>80</v>
      </c>
      <c r="E30" s="167">
        <f>+C30+1/24*3</f>
        <v>0.75</v>
      </c>
      <c r="F30" s="133"/>
      <c r="G30" s="156" t="s">
        <v>151</v>
      </c>
      <c r="H30" s="157"/>
      <c r="I30" s="164"/>
      <c r="J30" s="164"/>
      <c r="K30" s="164"/>
      <c r="L30" s="165"/>
      <c r="M30" s="165"/>
      <c r="N30" s="395"/>
      <c r="O30" s="395"/>
      <c r="P30" s="395"/>
      <c r="Q30" s="395"/>
      <c r="R30" s="389"/>
      <c r="S30" s="389"/>
      <c r="T30" s="389"/>
      <c r="U30" s="389"/>
    </row>
    <row r="31" spans="2:21" s="150" customFormat="1" x14ac:dyDescent="0.25">
      <c r="B31" s="83"/>
      <c r="C31" s="142"/>
      <c r="D31" s="142"/>
      <c r="E31" s="163"/>
      <c r="F31" s="83"/>
      <c r="G31" s="83"/>
      <c r="H31" s="84"/>
      <c r="I31" s="148"/>
      <c r="J31" s="148"/>
      <c r="K31" s="148"/>
      <c r="L31" s="149"/>
      <c r="M31" s="149"/>
      <c r="N31" s="387"/>
      <c r="O31" s="387"/>
      <c r="P31" s="387"/>
      <c r="Q31" s="387"/>
      <c r="R31" s="388"/>
      <c r="S31" s="388"/>
      <c r="T31" s="388"/>
      <c r="U31" s="389"/>
    </row>
  </sheetData>
  <mergeCells count="3">
    <mergeCell ref="B1:L1"/>
    <mergeCell ref="B2:L2"/>
    <mergeCell ref="B3:L3"/>
  </mergeCells>
  <hyperlinks>
    <hyperlink ref="H5" r:id="rId1" xr:uid="{00000000-0004-0000-0100-000000000000}"/>
  </hyperlinks>
  <pageMargins left="0.62992125984251968" right="0.55118110236220474" top="2.4500000000000002" bottom="0.61" header="0.51181102362204722" footer="0.21"/>
  <pageSetup paperSize="9" scale="92" fitToHeight="0" orientation="portrait" horizontalDpi="200" verticalDpi="200" r:id="rId2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8">
    <pageSetUpPr fitToPage="1"/>
  </sheetPr>
  <dimension ref="B1:AB133"/>
  <sheetViews>
    <sheetView showGridLines="0" view="pageBreakPreview" topLeftCell="A3" zoomScaleNormal="110" zoomScaleSheetLayoutView="100" workbookViewId="0">
      <pane ySplit="2" topLeftCell="A62" activePane="bottomLeft" state="frozen"/>
      <selection activeCell="A15" sqref="A15"/>
      <selection pane="bottomLeft" activeCell="H39" sqref="H39"/>
    </sheetView>
  </sheetViews>
  <sheetFormatPr defaultColWidth="8.6640625" defaultRowHeight="13.2" outlineLevelRow="1" outlineLevelCol="1" x14ac:dyDescent="0.25"/>
  <cols>
    <col min="1" max="1" width="2.44140625" style="74" customWidth="1"/>
    <col min="2" max="2" width="6.33203125" style="83" bestFit="1" customWidth="1"/>
    <col min="3" max="3" width="6.33203125" style="83" customWidth="1"/>
    <col min="4" max="4" width="24.6640625" style="202" customWidth="1"/>
    <col min="5" max="5" width="31" style="203" hidden="1" customWidth="1" outlineLevel="1"/>
    <col min="6" max="6" width="11.44140625" style="83" customWidth="1" collapsed="1"/>
    <col min="7" max="7" width="10.88671875" style="83" customWidth="1"/>
    <col min="8" max="8" width="34.33203125" style="433" customWidth="1"/>
    <col min="9" max="9" width="12.33203125" style="204" hidden="1" customWidth="1" outlineLevel="1"/>
    <col min="10" max="10" width="11" style="204" hidden="1" customWidth="1" outlineLevel="1"/>
    <col min="11" max="11" width="20.109375" style="145" customWidth="1" collapsed="1"/>
    <col min="12" max="12" width="9.33203125" style="82" hidden="1" customWidth="1" outlineLevel="1"/>
    <col min="13" max="13" width="8.6640625" style="74" collapsed="1"/>
    <col min="14" max="14" width="8.6640625" style="74"/>
    <col min="15" max="15" width="15.88671875" style="74" hidden="1" customWidth="1" outlineLevel="1"/>
    <col min="16" max="16" width="15.44140625" style="74" hidden="1" customWidth="1" outlineLevel="1"/>
    <col min="17" max="17" width="8.33203125" style="74" hidden="1" customWidth="1" outlineLevel="1"/>
    <col min="18" max="18" width="11" style="74" hidden="1" customWidth="1" outlineLevel="1"/>
    <col min="19" max="20" width="9.33203125" style="74" hidden="1" customWidth="1" outlineLevel="1"/>
    <col min="21" max="21" width="6.33203125" style="74" hidden="1" customWidth="1" outlineLevel="1"/>
    <col min="22" max="22" width="11.33203125" style="74" hidden="1" customWidth="1" outlineLevel="1"/>
    <col min="23" max="23" width="7.44140625" style="74" hidden="1" customWidth="1" outlineLevel="1"/>
    <col min="24" max="24" width="4.88671875" style="74" hidden="1" customWidth="1" outlineLevel="1"/>
    <col min="25" max="25" width="5.6640625" style="74" hidden="1" customWidth="1" outlineLevel="1"/>
    <col min="26" max="26" width="9.6640625" style="74" hidden="1" customWidth="1" outlineLevel="1"/>
    <col min="27" max="27" width="10.5546875" style="74" hidden="1" customWidth="1" outlineLevel="1"/>
    <col min="28" max="28" width="8.6640625" style="74" collapsed="1"/>
    <col min="29" max="16384" width="8.6640625" style="74"/>
  </cols>
  <sheetData>
    <row r="1" spans="2:27" s="169" customFormat="1" ht="60" customHeight="1" x14ac:dyDescent="0.25">
      <c r="B1" s="482" t="str">
        <f>+Kategóriák!B1</f>
        <v>SÍFUTÓ DIÁKOLIMPIA - 2020.02.12. - Mátraszentistván</v>
      </c>
      <c r="C1" s="482"/>
      <c r="D1" s="483"/>
      <c r="E1" s="484"/>
      <c r="F1" s="482"/>
      <c r="G1" s="482"/>
      <c r="H1" s="482"/>
      <c r="I1" s="482"/>
      <c r="J1" s="482"/>
      <c r="K1" s="482"/>
      <c r="L1" s="168"/>
    </row>
    <row r="2" spans="2:27" s="169" customFormat="1" ht="34.5" customHeight="1" x14ac:dyDescent="0.25">
      <c r="B2" s="475" t="str">
        <f>+Kategóriák!B2</f>
        <v xml:space="preserve">Egyéni futam / Individual Race </v>
      </c>
      <c r="C2" s="475"/>
      <c r="D2" s="485"/>
      <c r="E2" s="486"/>
      <c r="F2" s="475"/>
      <c r="G2" s="475"/>
      <c r="H2" s="475"/>
      <c r="I2" s="475"/>
      <c r="J2" s="475"/>
      <c r="K2" s="475"/>
      <c r="L2" s="168"/>
    </row>
    <row r="3" spans="2:27" ht="40.5" customHeight="1" thickBot="1" x14ac:dyDescent="0.3">
      <c r="B3" s="487" t="s">
        <v>77</v>
      </c>
      <c r="C3" s="487"/>
      <c r="D3" s="488"/>
      <c r="E3" s="487"/>
      <c r="F3" s="487"/>
      <c r="G3" s="487"/>
      <c r="H3" s="487"/>
      <c r="I3" s="487"/>
      <c r="J3" s="487"/>
      <c r="K3" s="487"/>
    </row>
    <row r="4" spans="2:27" s="179" customFormat="1" ht="22.5" customHeight="1" thickBot="1" x14ac:dyDescent="0.35">
      <c r="B4" s="170" t="s">
        <v>53</v>
      </c>
      <c r="C4" s="171" t="s">
        <v>336</v>
      </c>
      <c r="D4" s="172" t="s">
        <v>2</v>
      </c>
      <c r="E4" s="173" t="s">
        <v>33</v>
      </c>
      <c r="F4" s="174" t="s">
        <v>3</v>
      </c>
      <c r="G4" s="175" t="s">
        <v>263</v>
      </c>
      <c r="H4" s="446" t="s">
        <v>274</v>
      </c>
      <c r="I4" s="176" t="s">
        <v>330</v>
      </c>
      <c r="J4" s="176" t="s">
        <v>78</v>
      </c>
      <c r="K4" s="177" t="s">
        <v>33</v>
      </c>
      <c r="L4" s="178" t="s">
        <v>103</v>
      </c>
      <c r="N4" s="83"/>
      <c r="O4" s="402" t="s">
        <v>2</v>
      </c>
      <c r="P4" t="s">
        <v>107</v>
      </c>
      <c r="Q4" s="169"/>
      <c r="R4" s="169"/>
      <c r="S4" s="169"/>
      <c r="T4" s="169"/>
      <c r="U4" s="169"/>
      <c r="V4" s="169"/>
      <c r="W4" s="169"/>
      <c r="X4" s="169"/>
    </row>
    <row r="5" spans="2:27" ht="18.600000000000001" customHeight="1" thickTop="1" x14ac:dyDescent="0.25">
      <c r="B5" s="180">
        <v>1</v>
      </c>
      <c r="C5" s="181">
        <v>1</v>
      </c>
      <c r="D5" s="182" t="s">
        <v>65</v>
      </c>
      <c r="E5" s="183" t="str">
        <f t="shared" ref="E5:E36" si="0">+K5</f>
        <v>I. kcs. Leány</v>
      </c>
      <c r="F5" s="400">
        <v>40881</v>
      </c>
      <c r="G5" s="184" t="s">
        <v>264</v>
      </c>
      <c r="H5" s="447" t="s">
        <v>275</v>
      </c>
      <c r="I5" s="185" t="s">
        <v>5</v>
      </c>
      <c r="J5" s="185" t="s">
        <v>328</v>
      </c>
      <c r="K5" s="186" t="s">
        <v>157</v>
      </c>
      <c r="L5" s="82">
        <f t="shared" ref="L5:L68" si="1">IF(B5&gt;0,1,0)</f>
        <v>1</v>
      </c>
      <c r="N5" s="83"/>
    </row>
    <row r="6" spans="2:27" ht="18.600000000000001" customHeight="1" x14ac:dyDescent="0.25">
      <c r="B6" s="187">
        <v>2</v>
      </c>
      <c r="C6" s="188">
        <v>2</v>
      </c>
      <c r="D6" s="189" t="s">
        <v>176</v>
      </c>
      <c r="E6" s="183" t="str">
        <f t="shared" si="0"/>
        <v>I. kcs. Leány</v>
      </c>
      <c r="F6" s="401">
        <v>40808</v>
      </c>
      <c r="G6" s="191" t="s">
        <v>265</v>
      </c>
      <c r="H6" s="448" t="s">
        <v>276</v>
      </c>
      <c r="I6" s="192" t="s">
        <v>5</v>
      </c>
      <c r="J6" s="192" t="s">
        <v>328</v>
      </c>
      <c r="K6" s="193" t="s">
        <v>157</v>
      </c>
      <c r="L6" s="82">
        <f t="shared" si="1"/>
        <v>1</v>
      </c>
      <c r="N6" s="83"/>
      <c r="O6" s="402" t="s">
        <v>335</v>
      </c>
      <c r="P6" s="402" t="s">
        <v>106</v>
      </c>
      <c r="Q6"/>
      <c r="R6"/>
      <c r="S6"/>
      <c r="T6"/>
      <c r="U6"/>
      <c r="V6"/>
      <c r="W6"/>
      <c r="X6"/>
      <c r="Y6"/>
      <c r="Z6"/>
      <c r="AA6"/>
    </row>
    <row r="7" spans="2:27" ht="18.600000000000001" customHeight="1" x14ac:dyDescent="0.25">
      <c r="B7" s="187">
        <v>3</v>
      </c>
      <c r="C7" s="188">
        <v>3</v>
      </c>
      <c r="D7" s="189" t="s">
        <v>177</v>
      </c>
      <c r="E7" s="183" t="str">
        <f t="shared" si="0"/>
        <v>I. kcs. Leány</v>
      </c>
      <c r="F7" s="401">
        <v>41163</v>
      </c>
      <c r="G7" s="191" t="s">
        <v>266</v>
      </c>
      <c r="H7" s="448" t="s">
        <v>277</v>
      </c>
      <c r="I7" s="192" t="s">
        <v>5</v>
      </c>
      <c r="J7" s="192" t="s">
        <v>328</v>
      </c>
      <c r="K7" s="193" t="s">
        <v>157</v>
      </c>
      <c r="L7" s="82">
        <f t="shared" si="1"/>
        <v>1</v>
      </c>
      <c r="N7" s="83"/>
      <c r="O7" s="402" t="s">
        <v>104</v>
      </c>
      <c r="P7" t="s">
        <v>271</v>
      </c>
      <c r="Q7" t="s">
        <v>273</v>
      </c>
      <c r="R7" t="s">
        <v>269</v>
      </c>
      <c r="S7" t="s">
        <v>266</v>
      </c>
      <c r="T7" t="s">
        <v>267</v>
      </c>
      <c r="U7" t="s">
        <v>265</v>
      </c>
      <c r="V7" t="s">
        <v>334</v>
      </c>
      <c r="W7" t="s">
        <v>272</v>
      </c>
      <c r="X7" t="s">
        <v>264</v>
      </c>
      <c r="Y7" t="s">
        <v>270</v>
      </c>
      <c r="Z7" t="s">
        <v>268</v>
      </c>
      <c r="AA7" t="s">
        <v>105</v>
      </c>
    </row>
    <row r="8" spans="2:27" ht="18.600000000000001" customHeight="1" x14ac:dyDescent="0.25">
      <c r="B8" s="187">
        <v>4</v>
      </c>
      <c r="C8" s="188">
        <v>4</v>
      </c>
      <c r="D8" s="189" t="s">
        <v>178</v>
      </c>
      <c r="E8" s="183" t="str">
        <f t="shared" si="0"/>
        <v>I. kcs. Leány</v>
      </c>
      <c r="F8" s="401">
        <v>41383</v>
      </c>
      <c r="G8" s="191" t="s">
        <v>267</v>
      </c>
      <c r="H8" s="448" t="s">
        <v>278</v>
      </c>
      <c r="I8" s="192" t="s">
        <v>5</v>
      </c>
      <c r="J8" s="192" t="s">
        <v>328</v>
      </c>
      <c r="K8" s="193" t="s">
        <v>157</v>
      </c>
      <c r="L8" s="82">
        <f t="shared" si="1"/>
        <v>1</v>
      </c>
      <c r="N8" s="83"/>
      <c r="O8" s="403" t="s">
        <v>157</v>
      </c>
      <c r="P8" s="404"/>
      <c r="Q8" s="404"/>
      <c r="R8" s="404"/>
      <c r="S8" s="404">
        <v>3</v>
      </c>
      <c r="T8" s="404">
        <v>1</v>
      </c>
      <c r="U8" s="404">
        <v>1</v>
      </c>
      <c r="V8" s="404"/>
      <c r="W8" s="404"/>
      <c r="X8" s="404">
        <v>2</v>
      </c>
      <c r="Y8" s="404"/>
      <c r="Z8" s="404"/>
      <c r="AA8" s="404">
        <v>7</v>
      </c>
    </row>
    <row r="9" spans="2:27" ht="18.600000000000001" customHeight="1" x14ac:dyDescent="0.25">
      <c r="B9" s="187">
        <v>5</v>
      </c>
      <c r="C9" s="188">
        <v>5</v>
      </c>
      <c r="D9" s="189" t="s">
        <v>179</v>
      </c>
      <c r="E9" s="183" t="str">
        <f t="shared" si="0"/>
        <v>I. kcs. Leány</v>
      </c>
      <c r="F9" s="401">
        <v>40976</v>
      </c>
      <c r="G9" s="191" t="s">
        <v>266</v>
      </c>
      <c r="H9" s="448" t="s">
        <v>277</v>
      </c>
      <c r="I9" s="192" t="s">
        <v>5</v>
      </c>
      <c r="J9" s="192" t="s">
        <v>328</v>
      </c>
      <c r="K9" s="193" t="s">
        <v>157</v>
      </c>
      <c r="L9" s="82">
        <f t="shared" si="1"/>
        <v>1</v>
      </c>
      <c r="N9" s="83"/>
      <c r="O9" s="403" t="s">
        <v>158</v>
      </c>
      <c r="P9" s="404"/>
      <c r="Q9" s="404"/>
      <c r="R9" s="404"/>
      <c r="S9" s="404">
        <v>1</v>
      </c>
      <c r="T9" s="404">
        <v>1</v>
      </c>
      <c r="U9" s="404">
        <v>1</v>
      </c>
      <c r="V9" s="404"/>
      <c r="W9" s="404"/>
      <c r="X9" s="404">
        <v>1</v>
      </c>
      <c r="Y9" s="404"/>
      <c r="Z9" s="404"/>
      <c r="AA9" s="404">
        <v>4</v>
      </c>
    </row>
    <row r="10" spans="2:27" ht="18.600000000000001" customHeight="1" x14ac:dyDescent="0.25">
      <c r="B10" s="187">
        <v>6</v>
      </c>
      <c r="C10" s="188">
        <v>6</v>
      </c>
      <c r="D10" s="189" t="s">
        <v>180</v>
      </c>
      <c r="E10" s="183" t="str">
        <f t="shared" si="0"/>
        <v>I. kcs. Leány</v>
      </c>
      <c r="F10" s="401">
        <v>40806</v>
      </c>
      <c r="G10" s="191" t="s">
        <v>266</v>
      </c>
      <c r="H10" s="448" t="s">
        <v>277</v>
      </c>
      <c r="I10" s="192" t="s">
        <v>5</v>
      </c>
      <c r="J10" s="192" t="s">
        <v>328</v>
      </c>
      <c r="K10" s="193" t="s">
        <v>157</v>
      </c>
      <c r="L10" s="82">
        <f t="shared" si="1"/>
        <v>1</v>
      </c>
      <c r="N10" s="83"/>
      <c r="O10" s="403" t="s">
        <v>159</v>
      </c>
      <c r="P10" s="404"/>
      <c r="Q10" s="404"/>
      <c r="R10" s="404"/>
      <c r="S10" s="404">
        <v>5</v>
      </c>
      <c r="T10" s="404"/>
      <c r="U10" s="404">
        <v>3</v>
      </c>
      <c r="V10" s="404"/>
      <c r="W10" s="404"/>
      <c r="X10" s="404">
        <v>2</v>
      </c>
      <c r="Y10" s="404"/>
      <c r="Z10" s="404">
        <v>1</v>
      </c>
      <c r="AA10" s="404">
        <v>11</v>
      </c>
    </row>
    <row r="11" spans="2:27" ht="18.600000000000001" customHeight="1" x14ac:dyDescent="0.25">
      <c r="B11" s="187">
        <v>7</v>
      </c>
      <c r="C11" s="188">
        <v>7</v>
      </c>
      <c r="D11" s="189" t="s">
        <v>181</v>
      </c>
      <c r="E11" s="183" t="str">
        <f t="shared" si="0"/>
        <v>I. kcs. Leány</v>
      </c>
      <c r="F11" s="401">
        <v>41388</v>
      </c>
      <c r="G11" s="191" t="s">
        <v>264</v>
      </c>
      <c r="H11" s="448" t="s">
        <v>279</v>
      </c>
      <c r="I11" s="192" t="s">
        <v>5</v>
      </c>
      <c r="J11" s="192" t="s">
        <v>328</v>
      </c>
      <c r="K11" s="193" t="s">
        <v>157</v>
      </c>
      <c r="L11" s="82">
        <f t="shared" si="1"/>
        <v>1</v>
      </c>
      <c r="N11" s="83"/>
      <c r="O11" s="403" t="s">
        <v>160</v>
      </c>
      <c r="P11" s="404"/>
      <c r="Q11" s="404"/>
      <c r="R11" s="404">
        <v>2</v>
      </c>
      <c r="S11" s="404">
        <v>5</v>
      </c>
      <c r="T11" s="404"/>
      <c r="U11" s="404">
        <v>3</v>
      </c>
      <c r="V11" s="404">
        <v>1</v>
      </c>
      <c r="W11" s="404"/>
      <c r="X11" s="404">
        <v>4</v>
      </c>
      <c r="Y11" s="404">
        <v>1</v>
      </c>
      <c r="Z11" s="404"/>
      <c r="AA11" s="404">
        <v>16</v>
      </c>
    </row>
    <row r="12" spans="2:27" ht="18.600000000000001" customHeight="1" x14ac:dyDescent="0.25">
      <c r="B12" s="187">
        <v>8</v>
      </c>
      <c r="C12" s="188">
        <v>8</v>
      </c>
      <c r="D12" s="189" t="s">
        <v>123</v>
      </c>
      <c r="E12" s="183" t="str">
        <f t="shared" si="0"/>
        <v>I. kcs. Fiú</v>
      </c>
      <c r="F12" s="401">
        <v>40819</v>
      </c>
      <c r="G12" s="191" t="s">
        <v>265</v>
      </c>
      <c r="H12" s="448" t="s">
        <v>280</v>
      </c>
      <c r="I12" s="192" t="s">
        <v>5</v>
      </c>
      <c r="J12" s="192" t="s">
        <v>329</v>
      </c>
      <c r="K12" s="193" t="s">
        <v>158</v>
      </c>
      <c r="L12" s="82">
        <f t="shared" si="1"/>
        <v>1</v>
      </c>
      <c r="N12" s="83"/>
      <c r="O12" s="403" t="s">
        <v>161</v>
      </c>
      <c r="P12" s="404"/>
      <c r="Q12" s="404"/>
      <c r="R12" s="404">
        <v>2</v>
      </c>
      <c r="S12" s="404">
        <v>4</v>
      </c>
      <c r="T12" s="404"/>
      <c r="U12" s="404">
        <v>2</v>
      </c>
      <c r="V12" s="404"/>
      <c r="W12" s="404"/>
      <c r="X12" s="404">
        <v>1</v>
      </c>
      <c r="Y12" s="404"/>
      <c r="Z12" s="404"/>
      <c r="AA12" s="404">
        <v>9</v>
      </c>
    </row>
    <row r="13" spans="2:27" ht="18.600000000000001" customHeight="1" x14ac:dyDescent="0.25">
      <c r="B13" s="187">
        <v>9</v>
      </c>
      <c r="C13" s="188">
        <v>9</v>
      </c>
      <c r="D13" s="189" t="s">
        <v>182</v>
      </c>
      <c r="E13" s="183" t="str">
        <f t="shared" si="0"/>
        <v>I. kcs. Fiú</v>
      </c>
      <c r="F13" s="401">
        <v>40970</v>
      </c>
      <c r="G13" s="191" t="s">
        <v>267</v>
      </c>
      <c r="H13" s="448" t="s">
        <v>278</v>
      </c>
      <c r="I13" s="192" t="s">
        <v>5</v>
      </c>
      <c r="J13" s="192" t="s">
        <v>329</v>
      </c>
      <c r="K13" s="193" t="s">
        <v>158</v>
      </c>
      <c r="L13" s="82">
        <f t="shared" si="1"/>
        <v>1</v>
      </c>
      <c r="N13" s="83"/>
      <c r="O13" s="403" t="s">
        <v>162</v>
      </c>
      <c r="P13" s="404">
        <v>1</v>
      </c>
      <c r="Q13" s="404"/>
      <c r="R13" s="404">
        <v>2</v>
      </c>
      <c r="S13" s="404">
        <v>3</v>
      </c>
      <c r="T13" s="404"/>
      <c r="U13" s="404">
        <v>8</v>
      </c>
      <c r="V13" s="404"/>
      <c r="W13" s="404"/>
      <c r="X13" s="404">
        <v>2</v>
      </c>
      <c r="Y13" s="404"/>
      <c r="Z13" s="404"/>
      <c r="AA13" s="404">
        <v>16</v>
      </c>
    </row>
    <row r="14" spans="2:27" ht="18.600000000000001" customHeight="1" x14ac:dyDescent="0.25">
      <c r="B14" s="187">
        <v>10</v>
      </c>
      <c r="C14" s="188">
        <v>10</v>
      </c>
      <c r="D14" s="189" t="s">
        <v>183</v>
      </c>
      <c r="E14" s="183" t="str">
        <f t="shared" si="0"/>
        <v>I. kcs. Fiú</v>
      </c>
      <c r="F14" s="401">
        <v>41056</v>
      </c>
      <c r="G14" s="191" t="s">
        <v>264</v>
      </c>
      <c r="H14" s="448" t="s">
        <v>281</v>
      </c>
      <c r="I14" s="192" t="s">
        <v>5</v>
      </c>
      <c r="J14" s="192" t="s">
        <v>329</v>
      </c>
      <c r="K14" s="193" t="s">
        <v>158</v>
      </c>
      <c r="L14" s="82">
        <f t="shared" si="1"/>
        <v>1</v>
      </c>
      <c r="N14" s="83"/>
      <c r="O14" s="403" t="s">
        <v>163</v>
      </c>
      <c r="P14" s="404"/>
      <c r="Q14" s="404"/>
      <c r="R14" s="404">
        <v>1</v>
      </c>
      <c r="S14" s="404">
        <v>5</v>
      </c>
      <c r="T14" s="404"/>
      <c r="U14" s="404">
        <v>2</v>
      </c>
      <c r="V14" s="404"/>
      <c r="W14" s="404">
        <v>1</v>
      </c>
      <c r="X14" s="404">
        <v>1</v>
      </c>
      <c r="Y14" s="404"/>
      <c r="Z14" s="404"/>
      <c r="AA14" s="404">
        <v>10</v>
      </c>
    </row>
    <row r="15" spans="2:27" ht="18.600000000000001" customHeight="1" x14ac:dyDescent="0.25">
      <c r="B15" s="187">
        <v>11</v>
      </c>
      <c r="C15" s="188">
        <v>11</v>
      </c>
      <c r="D15" s="189" t="s">
        <v>56</v>
      </c>
      <c r="E15" s="183" t="str">
        <f t="shared" si="0"/>
        <v>I. kcs. Fiú</v>
      </c>
      <c r="F15" s="401">
        <v>40597</v>
      </c>
      <c r="G15" s="191" t="s">
        <v>266</v>
      </c>
      <c r="H15" s="448" t="s">
        <v>277</v>
      </c>
      <c r="I15" s="192" t="s">
        <v>5</v>
      </c>
      <c r="J15" s="192" t="s">
        <v>329</v>
      </c>
      <c r="K15" s="193" t="s">
        <v>158</v>
      </c>
      <c r="L15" s="82">
        <f t="shared" si="1"/>
        <v>1</v>
      </c>
      <c r="O15" s="403" t="s">
        <v>164</v>
      </c>
      <c r="P15" s="404">
        <v>1</v>
      </c>
      <c r="Q15" s="404"/>
      <c r="R15" s="404">
        <v>1</v>
      </c>
      <c r="S15" s="404">
        <v>3</v>
      </c>
      <c r="T15" s="404"/>
      <c r="U15" s="404">
        <v>5</v>
      </c>
      <c r="V15" s="404"/>
      <c r="W15" s="404"/>
      <c r="X15" s="404">
        <v>1</v>
      </c>
      <c r="Y15" s="404"/>
      <c r="Z15" s="404"/>
      <c r="AA15" s="404">
        <v>11</v>
      </c>
    </row>
    <row r="16" spans="2:27" ht="18.600000000000001" customHeight="1" x14ac:dyDescent="0.25">
      <c r="B16" s="187">
        <v>12</v>
      </c>
      <c r="C16" s="188">
        <v>12</v>
      </c>
      <c r="D16" s="189" t="s">
        <v>184</v>
      </c>
      <c r="E16" s="183" t="str">
        <f t="shared" si="0"/>
        <v>II. kcs. Leány</v>
      </c>
      <c r="F16" s="401">
        <v>40084</v>
      </c>
      <c r="G16" s="191" t="s">
        <v>265</v>
      </c>
      <c r="H16" s="448" t="s">
        <v>282</v>
      </c>
      <c r="I16" s="192" t="s">
        <v>6</v>
      </c>
      <c r="J16" s="192" t="s">
        <v>328</v>
      </c>
      <c r="K16" s="193" t="s">
        <v>159</v>
      </c>
      <c r="L16" s="82">
        <f t="shared" si="1"/>
        <v>1</v>
      </c>
      <c r="O16" s="403" t="s">
        <v>165</v>
      </c>
      <c r="P16" s="404"/>
      <c r="Q16" s="404"/>
      <c r="R16" s="404"/>
      <c r="S16" s="404"/>
      <c r="T16" s="404"/>
      <c r="U16" s="404">
        <v>2</v>
      </c>
      <c r="V16" s="404"/>
      <c r="W16" s="404"/>
      <c r="X16" s="404"/>
      <c r="Y16" s="404"/>
      <c r="Z16" s="404"/>
      <c r="AA16" s="404">
        <v>2</v>
      </c>
    </row>
    <row r="17" spans="2:27" ht="18.600000000000001" customHeight="1" x14ac:dyDescent="0.25">
      <c r="B17" s="187">
        <v>13</v>
      </c>
      <c r="C17" s="188">
        <v>13</v>
      </c>
      <c r="D17" s="189" t="s">
        <v>185</v>
      </c>
      <c r="E17" s="183" t="str">
        <f t="shared" si="0"/>
        <v>II. kcs. Leány</v>
      </c>
      <c r="F17" s="401">
        <v>40079</v>
      </c>
      <c r="G17" s="191" t="s">
        <v>265</v>
      </c>
      <c r="H17" s="448" t="s">
        <v>283</v>
      </c>
      <c r="I17" s="192" t="s">
        <v>6</v>
      </c>
      <c r="J17" s="192" t="s">
        <v>328</v>
      </c>
      <c r="K17" s="193" t="s">
        <v>159</v>
      </c>
      <c r="L17" s="82">
        <f t="shared" si="1"/>
        <v>1</v>
      </c>
      <c r="O17" s="403" t="s">
        <v>166</v>
      </c>
      <c r="P17" s="404">
        <v>1</v>
      </c>
      <c r="Q17" s="404"/>
      <c r="R17" s="404">
        <v>1</v>
      </c>
      <c r="S17" s="404">
        <v>2</v>
      </c>
      <c r="T17" s="404"/>
      <c r="U17" s="404">
        <v>2</v>
      </c>
      <c r="V17" s="404"/>
      <c r="W17" s="404"/>
      <c r="X17" s="404">
        <v>1</v>
      </c>
      <c r="Y17" s="404"/>
      <c r="Z17" s="404"/>
      <c r="AA17" s="404">
        <v>7</v>
      </c>
    </row>
    <row r="18" spans="2:27" ht="18.600000000000001" customHeight="1" x14ac:dyDescent="0.25">
      <c r="B18" s="187">
        <v>14</v>
      </c>
      <c r="C18" s="188">
        <v>14</v>
      </c>
      <c r="D18" s="189" t="s">
        <v>186</v>
      </c>
      <c r="E18" s="183" t="str">
        <f t="shared" si="0"/>
        <v>II. kcs. Leány</v>
      </c>
      <c r="F18" s="401">
        <v>40253</v>
      </c>
      <c r="G18" s="191" t="s">
        <v>264</v>
      </c>
      <c r="H18" s="448" t="s">
        <v>284</v>
      </c>
      <c r="I18" s="192" t="s">
        <v>6</v>
      </c>
      <c r="J18" s="192" t="s">
        <v>328</v>
      </c>
      <c r="K18" s="193" t="s">
        <v>159</v>
      </c>
      <c r="L18" s="82">
        <f t="shared" si="1"/>
        <v>1</v>
      </c>
      <c r="O18" s="403" t="s">
        <v>167</v>
      </c>
      <c r="P18" s="404"/>
      <c r="Q18" s="404"/>
      <c r="R18" s="404">
        <v>1</v>
      </c>
      <c r="S18" s="404">
        <v>1</v>
      </c>
      <c r="T18" s="404"/>
      <c r="U18" s="404">
        <v>1</v>
      </c>
      <c r="V18" s="404"/>
      <c r="W18" s="404"/>
      <c r="X18" s="404">
        <v>1</v>
      </c>
      <c r="Y18" s="404"/>
      <c r="Z18" s="404"/>
      <c r="AA18" s="404">
        <v>4</v>
      </c>
    </row>
    <row r="19" spans="2:27" ht="18.600000000000001" customHeight="1" x14ac:dyDescent="0.25">
      <c r="B19" s="187">
        <v>15</v>
      </c>
      <c r="C19" s="188">
        <v>15</v>
      </c>
      <c r="D19" s="189" t="s">
        <v>187</v>
      </c>
      <c r="E19" s="183" t="str">
        <f t="shared" si="0"/>
        <v>II. kcs. Leány</v>
      </c>
      <c r="F19" s="401">
        <v>40442</v>
      </c>
      <c r="G19" s="191" t="s">
        <v>266</v>
      </c>
      <c r="H19" s="448" t="s">
        <v>285</v>
      </c>
      <c r="I19" s="192" t="s">
        <v>6</v>
      </c>
      <c r="J19" s="192" t="s">
        <v>328</v>
      </c>
      <c r="K19" s="193" t="s">
        <v>159</v>
      </c>
      <c r="L19" s="82">
        <f t="shared" si="1"/>
        <v>1</v>
      </c>
      <c r="O19" s="403" t="s">
        <v>168</v>
      </c>
      <c r="P19" s="404"/>
      <c r="Q19" s="404">
        <v>2</v>
      </c>
      <c r="R19" s="404"/>
      <c r="S19" s="404">
        <v>3</v>
      </c>
      <c r="T19" s="404"/>
      <c r="U19" s="404"/>
      <c r="V19" s="404"/>
      <c r="W19" s="404"/>
      <c r="X19" s="404"/>
      <c r="Y19" s="404"/>
      <c r="Z19" s="404"/>
      <c r="AA19" s="404">
        <v>5</v>
      </c>
    </row>
    <row r="20" spans="2:27" ht="18.600000000000001" customHeight="1" x14ac:dyDescent="0.25">
      <c r="B20" s="187">
        <v>16</v>
      </c>
      <c r="C20" s="188">
        <v>16</v>
      </c>
      <c r="D20" s="189" t="s">
        <v>188</v>
      </c>
      <c r="E20" s="183" t="str">
        <f t="shared" si="0"/>
        <v>II. kcs. Leány</v>
      </c>
      <c r="F20" s="401">
        <v>39862</v>
      </c>
      <c r="G20" s="191" t="s">
        <v>266</v>
      </c>
      <c r="H20" s="448" t="s">
        <v>286</v>
      </c>
      <c r="I20" s="192" t="s">
        <v>6</v>
      </c>
      <c r="J20" s="192" t="s">
        <v>328</v>
      </c>
      <c r="K20" s="193" t="s">
        <v>159</v>
      </c>
      <c r="L20" s="82">
        <f t="shared" si="1"/>
        <v>1</v>
      </c>
      <c r="O20" s="403" t="s">
        <v>105</v>
      </c>
      <c r="P20" s="404">
        <v>3</v>
      </c>
      <c r="Q20" s="404">
        <v>2</v>
      </c>
      <c r="R20" s="404">
        <v>10</v>
      </c>
      <c r="S20" s="404">
        <v>35</v>
      </c>
      <c r="T20" s="404">
        <v>2</v>
      </c>
      <c r="U20" s="404">
        <v>30</v>
      </c>
      <c r="V20" s="404">
        <v>1</v>
      </c>
      <c r="W20" s="404">
        <v>1</v>
      </c>
      <c r="X20" s="404">
        <v>16</v>
      </c>
      <c r="Y20" s="404">
        <v>1</v>
      </c>
      <c r="Z20" s="404">
        <v>1</v>
      </c>
      <c r="AA20" s="404">
        <v>102</v>
      </c>
    </row>
    <row r="21" spans="2:27" ht="18.600000000000001" customHeight="1" x14ac:dyDescent="0.25">
      <c r="B21" s="187">
        <v>17</v>
      </c>
      <c r="C21" s="188">
        <v>17</v>
      </c>
      <c r="D21" s="189" t="s">
        <v>189</v>
      </c>
      <c r="E21" s="183" t="str">
        <f t="shared" si="0"/>
        <v>II. kcs. Leány</v>
      </c>
      <c r="F21" s="401">
        <v>40394</v>
      </c>
      <c r="G21" s="191" t="s">
        <v>266</v>
      </c>
      <c r="H21" s="448" t="s">
        <v>287</v>
      </c>
      <c r="I21" s="192" t="s">
        <v>6</v>
      </c>
      <c r="J21" s="192" t="s">
        <v>328</v>
      </c>
      <c r="K21" s="193" t="s">
        <v>159</v>
      </c>
      <c r="L21" s="82">
        <f t="shared" si="1"/>
        <v>1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2:27" ht="18.600000000000001" customHeight="1" x14ac:dyDescent="0.25">
      <c r="B22" s="187">
        <v>18</v>
      </c>
      <c r="C22" s="188">
        <v>18</v>
      </c>
      <c r="D22" s="189" t="s">
        <v>190</v>
      </c>
      <c r="E22" s="183" t="str">
        <f t="shared" si="0"/>
        <v>II. kcs. Leány</v>
      </c>
      <c r="F22" s="401">
        <v>40308</v>
      </c>
      <c r="G22" s="191" t="s">
        <v>268</v>
      </c>
      <c r="H22" s="448" t="s">
        <v>288</v>
      </c>
      <c r="I22" s="192" t="s">
        <v>6</v>
      </c>
      <c r="J22" s="192" t="s">
        <v>328</v>
      </c>
      <c r="K22" s="193" t="s">
        <v>159</v>
      </c>
      <c r="L22" s="82">
        <f t="shared" si="1"/>
        <v>1</v>
      </c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2:27" ht="18.600000000000001" customHeight="1" x14ac:dyDescent="0.25">
      <c r="B23" s="187">
        <v>19</v>
      </c>
      <c r="C23" s="188">
        <v>19</v>
      </c>
      <c r="D23" s="189" t="s">
        <v>67</v>
      </c>
      <c r="E23" s="183" t="str">
        <f t="shared" si="0"/>
        <v>II. kcs. Leány</v>
      </c>
      <c r="F23" s="401">
        <v>40494</v>
      </c>
      <c r="G23" s="191" t="s">
        <v>265</v>
      </c>
      <c r="H23" s="448" t="s">
        <v>282</v>
      </c>
      <c r="I23" s="192" t="s">
        <v>6</v>
      </c>
      <c r="J23" s="192" t="s">
        <v>328</v>
      </c>
      <c r="K23" s="193" t="s">
        <v>159</v>
      </c>
      <c r="L23" s="82">
        <f t="shared" si="1"/>
        <v>1</v>
      </c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2:27" ht="18.600000000000001" customHeight="1" x14ac:dyDescent="0.25">
      <c r="B24" s="187">
        <v>20</v>
      </c>
      <c r="C24" s="188">
        <v>20</v>
      </c>
      <c r="D24" s="189" t="s">
        <v>191</v>
      </c>
      <c r="E24" s="183" t="str">
        <f t="shared" si="0"/>
        <v>II. kcs. Leány</v>
      </c>
      <c r="F24" s="401">
        <v>40217</v>
      </c>
      <c r="G24" s="191" t="s">
        <v>266</v>
      </c>
      <c r="H24" s="448" t="s">
        <v>289</v>
      </c>
      <c r="I24" s="192" t="s">
        <v>6</v>
      </c>
      <c r="J24" s="192" t="s">
        <v>328</v>
      </c>
      <c r="K24" s="193" t="s">
        <v>159</v>
      </c>
      <c r="L24" s="82">
        <f t="shared" si="1"/>
        <v>1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2:27" ht="18.600000000000001" customHeight="1" x14ac:dyDescent="0.25">
      <c r="B25" s="187">
        <v>21</v>
      </c>
      <c r="C25" s="188">
        <v>21</v>
      </c>
      <c r="D25" s="189" t="s">
        <v>192</v>
      </c>
      <c r="E25" s="183" t="str">
        <f t="shared" si="0"/>
        <v>II. kcs. Leány</v>
      </c>
      <c r="F25" s="401">
        <v>40217</v>
      </c>
      <c r="G25" s="191" t="s">
        <v>266</v>
      </c>
      <c r="H25" s="448" t="s">
        <v>289</v>
      </c>
      <c r="I25" s="192" t="s">
        <v>6</v>
      </c>
      <c r="J25" s="192" t="s">
        <v>328</v>
      </c>
      <c r="K25" s="193" t="s">
        <v>159</v>
      </c>
      <c r="L25" s="82">
        <f t="shared" si="1"/>
        <v>1</v>
      </c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2:27" ht="18.600000000000001" customHeight="1" x14ac:dyDescent="0.25">
      <c r="B26" s="187">
        <v>22</v>
      </c>
      <c r="C26" s="188">
        <v>22</v>
      </c>
      <c r="D26" s="189" t="s">
        <v>59</v>
      </c>
      <c r="E26" s="183" t="str">
        <f t="shared" si="0"/>
        <v>II. kcs. Leány</v>
      </c>
      <c r="F26" s="401">
        <v>39839</v>
      </c>
      <c r="G26" s="191" t="s">
        <v>264</v>
      </c>
      <c r="H26" s="448" t="s">
        <v>279</v>
      </c>
      <c r="I26" s="192" t="s">
        <v>6</v>
      </c>
      <c r="J26" s="192" t="s">
        <v>328</v>
      </c>
      <c r="K26" s="193" t="s">
        <v>159</v>
      </c>
      <c r="L26" s="82">
        <f t="shared" si="1"/>
        <v>1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2:27" ht="18.600000000000001" customHeight="1" x14ac:dyDescent="0.25">
      <c r="B27" s="187">
        <v>23</v>
      </c>
      <c r="C27" s="188">
        <v>23</v>
      </c>
      <c r="D27" s="189" t="s">
        <v>193</v>
      </c>
      <c r="E27" s="183" t="str">
        <f t="shared" si="0"/>
        <v>II. kcs. Fiú</v>
      </c>
      <c r="F27" s="401">
        <v>40443</v>
      </c>
      <c r="G27" s="191" t="s">
        <v>265</v>
      </c>
      <c r="H27" s="448" t="s">
        <v>282</v>
      </c>
      <c r="I27" s="192" t="s">
        <v>6</v>
      </c>
      <c r="J27" s="192" t="s">
        <v>329</v>
      </c>
      <c r="K27" s="193" t="s">
        <v>160</v>
      </c>
      <c r="L27" s="82">
        <f t="shared" si="1"/>
        <v>1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2:27" ht="18.600000000000001" customHeight="1" x14ac:dyDescent="0.25">
      <c r="B28" s="187">
        <v>24</v>
      </c>
      <c r="C28" s="188">
        <v>24</v>
      </c>
      <c r="D28" s="189" t="s">
        <v>194</v>
      </c>
      <c r="E28" s="183" t="str">
        <f t="shared" si="0"/>
        <v>II. kcs. Fiú</v>
      </c>
      <c r="F28" s="401">
        <v>39876</v>
      </c>
      <c r="G28" s="191" t="s">
        <v>269</v>
      </c>
      <c r="H28" s="448" t="s">
        <v>290</v>
      </c>
      <c r="I28" s="192" t="s">
        <v>6</v>
      </c>
      <c r="J28" s="192" t="s">
        <v>329</v>
      </c>
      <c r="K28" s="193" t="s">
        <v>160</v>
      </c>
      <c r="L28" s="82">
        <f t="shared" si="1"/>
        <v>1</v>
      </c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2:27" ht="18.600000000000001" customHeight="1" x14ac:dyDescent="0.25">
      <c r="B29" s="187">
        <v>25</v>
      </c>
      <c r="C29" s="188">
        <v>25</v>
      </c>
      <c r="D29" s="189" t="s">
        <v>122</v>
      </c>
      <c r="E29" s="183" t="str">
        <f t="shared" si="0"/>
        <v>II. kcs. Fiú</v>
      </c>
      <c r="F29" s="401">
        <v>39867</v>
      </c>
      <c r="G29" s="191" t="s">
        <v>265</v>
      </c>
      <c r="H29" s="448" t="s">
        <v>282</v>
      </c>
      <c r="I29" s="192" t="s">
        <v>6</v>
      </c>
      <c r="J29" s="192" t="s">
        <v>329</v>
      </c>
      <c r="K29" s="193" t="s">
        <v>160</v>
      </c>
      <c r="L29" s="82">
        <f t="shared" si="1"/>
        <v>1</v>
      </c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2:27" ht="18.600000000000001" customHeight="1" x14ac:dyDescent="0.25">
      <c r="B30" s="187">
        <v>26</v>
      </c>
      <c r="C30" s="188">
        <v>26</v>
      </c>
      <c r="D30" s="189" t="s">
        <v>195</v>
      </c>
      <c r="E30" s="183" t="str">
        <f t="shared" si="0"/>
        <v>II. kcs. Fiú</v>
      </c>
      <c r="F30" s="401">
        <v>40318</v>
      </c>
      <c r="G30" s="191" t="s">
        <v>266</v>
      </c>
      <c r="H30" s="448" t="s">
        <v>277</v>
      </c>
      <c r="I30" s="192" t="s">
        <v>6</v>
      </c>
      <c r="J30" s="192" t="s">
        <v>329</v>
      </c>
      <c r="K30" s="193" t="s">
        <v>160</v>
      </c>
      <c r="L30" s="82">
        <f t="shared" si="1"/>
        <v>1</v>
      </c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2:27" ht="18.600000000000001" customHeight="1" x14ac:dyDescent="0.25">
      <c r="B31" s="187">
        <v>27</v>
      </c>
      <c r="C31" s="188">
        <v>27</v>
      </c>
      <c r="D31" s="189" t="s">
        <v>196</v>
      </c>
      <c r="E31" s="183" t="str">
        <f t="shared" si="0"/>
        <v>II. kcs. Fiú</v>
      </c>
      <c r="F31" s="401">
        <v>40479</v>
      </c>
      <c r="G31" s="191" t="s">
        <v>264</v>
      </c>
      <c r="H31" s="448" t="s">
        <v>281</v>
      </c>
      <c r="I31" s="192" t="s">
        <v>6</v>
      </c>
      <c r="J31" s="192" t="s">
        <v>329</v>
      </c>
      <c r="K31" s="193" t="s">
        <v>160</v>
      </c>
      <c r="L31" s="82">
        <f t="shared" si="1"/>
        <v>1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2:27" ht="18.600000000000001" customHeight="1" x14ac:dyDescent="0.25">
      <c r="B32" s="187">
        <v>28</v>
      </c>
      <c r="C32" s="188">
        <v>28</v>
      </c>
      <c r="D32" s="189" t="s">
        <v>197</v>
      </c>
      <c r="E32" s="183" t="str">
        <f t="shared" si="0"/>
        <v>II. kcs. Fiú</v>
      </c>
      <c r="F32" s="401">
        <v>40029</v>
      </c>
      <c r="G32" s="191" t="s">
        <v>266</v>
      </c>
      <c r="H32" s="448" t="s">
        <v>291</v>
      </c>
      <c r="I32" s="192" t="s">
        <v>6</v>
      </c>
      <c r="J32" s="192" t="s">
        <v>329</v>
      </c>
      <c r="K32" s="193" t="s">
        <v>160</v>
      </c>
      <c r="L32" s="82">
        <f t="shared" si="1"/>
        <v>1</v>
      </c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2:12" ht="18.600000000000001" customHeight="1" x14ac:dyDescent="0.25">
      <c r="B33" s="187">
        <v>29</v>
      </c>
      <c r="C33" s="188">
        <v>29</v>
      </c>
      <c r="D33" s="189" t="s">
        <v>198</v>
      </c>
      <c r="E33" s="183" t="str">
        <f t="shared" si="0"/>
        <v>II. kcs. Fiú</v>
      </c>
      <c r="F33" s="401">
        <v>40143</v>
      </c>
      <c r="G33" s="191" t="s">
        <v>266</v>
      </c>
      <c r="H33" s="448" t="s">
        <v>292</v>
      </c>
      <c r="I33" s="192" t="s">
        <v>6</v>
      </c>
      <c r="J33" s="192" t="s">
        <v>329</v>
      </c>
      <c r="K33" s="193" t="s">
        <v>160</v>
      </c>
      <c r="L33" s="82">
        <f t="shared" si="1"/>
        <v>1</v>
      </c>
    </row>
    <row r="34" spans="2:12" ht="18.600000000000001" customHeight="1" x14ac:dyDescent="0.25">
      <c r="B34" s="187">
        <v>30</v>
      </c>
      <c r="C34" s="188">
        <v>30</v>
      </c>
      <c r="D34" s="189" t="s">
        <v>57</v>
      </c>
      <c r="E34" s="183" t="str">
        <f t="shared" si="0"/>
        <v>II. kcs. Fiú</v>
      </c>
      <c r="F34" s="401">
        <v>39873</v>
      </c>
      <c r="G34" s="191" t="s">
        <v>264</v>
      </c>
      <c r="H34" s="448" t="s">
        <v>275</v>
      </c>
      <c r="I34" s="192" t="s">
        <v>6</v>
      </c>
      <c r="J34" s="192" t="s">
        <v>329</v>
      </c>
      <c r="K34" s="193" t="s">
        <v>160</v>
      </c>
      <c r="L34" s="82">
        <f t="shared" si="1"/>
        <v>1</v>
      </c>
    </row>
    <row r="35" spans="2:12" ht="18.600000000000001" customHeight="1" x14ac:dyDescent="0.25">
      <c r="B35" s="187">
        <v>31</v>
      </c>
      <c r="C35" s="188">
        <v>31</v>
      </c>
      <c r="D35" s="189" t="s">
        <v>199</v>
      </c>
      <c r="E35" s="183" t="str">
        <f t="shared" si="0"/>
        <v>II. kcs. Fiú</v>
      </c>
      <c r="F35" s="401">
        <v>40506</v>
      </c>
      <c r="G35" s="191" t="s">
        <v>266</v>
      </c>
      <c r="H35" s="448" t="s">
        <v>277</v>
      </c>
      <c r="I35" s="192" t="s">
        <v>6</v>
      </c>
      <c r="J35" s="192" t="s">
        <v>329</v>
      </c>
      <c r="K35" s="193" t="s">
        <v>160</v>
      </c>
      <c r="L35" s="82">
        <f t="shared" si="1"/>
        <v>1</v>
      </c>
    </row>
    <row r="36" spans="2:12" ht="18.600000000000001" customHeight="1" x14ac:dyDescent="0.25">
      <c r="B36" s="187">
        <v>32</v>
      </c>
      <c r="C36" s="188">
        <v>32</v>
      </c>
      <c r="D36" s="189" t="s">
        <v>200</v>
      </c>
      <c r="E36" s="183" t="str">
        <f t="shared" si="0"/>
        <v>II. kcs. Fiú</v>
      </c>
      <c r="F36" s="401">
        <v>39933</v>
      </c>
      <c r="G36" s="191" t="s">
        <v>265</v>
      </c>
      <c r="H36" s="448" t="s">
        <v>293</v>
      </c>
      <c r="I36" s="192" t="s">
        <v>6</v>
      </c>
      <c r="J36" s="192" t="s">
        <v>329</v>
      </c>
      <c r="K36" s="193" t="s">
        <v>160</v>
      </c>
      <c r="L36" s="82">
        <f t="shared" si="1"/>
        <v>1</v>
      </c>
    </row>
    <row r="37" spans="2:12" ht="18.600000000000001" customHeight="1" x14ac:dyDescent="0.25">
      <c r="B37" s="187">
        <v>33</v>
      </c>
      <c r="C37" s="188">
        <v>33</v>
      </c>
      <c r="D37" s="189" t="s">
        <v>201</v>
      </c>
      <c r="E37" s="183" t="str">
        <f t="shared" ref="E37:E68" si="2">+K37</f>
        <v>II. kcs. Fiú</v>
      </c>
      <c r="F37" s="401">
        <v>40229</v>
      </c>
      <c r="G37" s="191" t="s">
        <v>270</v>
      </c>
      <c r="H37" s="448" t="s">
        <v>294</v>
      </c>
      <c r="I37" s="192" t="s">
        <v>6</v>
      </c>
      <c r="J37" s="192" t="s">
        <v>329</v>
      </c>
      <c r="K37" s="193" t="s">
        <v>160</v>
      </c>
      <c r="L37" s="82">
        <f t="shared" si="1"/>
        <v>1</v>
      </c>
    </row>
    <row r="38" spans="2:12" ht="18.600000000000001" customHeight="1" x14ac:dyDescent="0.25">
      <c r="B38" s="187">
        <v>34</v>
      </c>
      <c r="C38" s="188">
        <v>34</v>
      </c>
      <c r="D38" s="189" t="s">
        <v>202</v>
      </c>
      <c r="E38" s="183" t="str">
        <f t="shared" si="2"/>
        <v>II. kcs. Fiú</v>
      </c>
      <c r="F38" s="401">
        <v>40228</v>
      </c>
      <c r="G38" s="191" t="s">
        <v>264</v>
      </c>
      <c r="H38" s="448" t="s">
        <v>295</v>
      </c>
      <c r="I38" s="192" t="s">
        <v>6</v>
      </c>
      <c r="J38" s="192" t="s">
        <v>329</v>
      </c>
      <c r="K38" s="193" t="s">
        <v>160</v>
      </c>
      <c r="L38" s="82">
        <f t="shared" si="1"/>
        <v>1</v>
      </c>
    </row>
    <row r="39" spans="2:12" ht="18.600000000000001" customHeight="1" x14ac:dyDescent="0.25">
      <c r="B39" s="187">
        <v>35</v>
      </c>
      <c r="C39" s="188">
        <v>35</v>
      </c>
      <c r="D39" s="189" t="s">
        <v>203</v>
      </c>
      <c r="E39" s="183" t="str">
        <f t="shared" si="2"/>
        <v>II. kcs. Fiú</v>
      </c>
      <c r="F39" s="401">
        <v>40153</v>
      </c>
      <c r="G39" s="191" t="s">
        <v>269</v>
      </c>
      <c r="H39" s="448" t="s">
        <v>290</v>
      </c>
      <c r="I39" s="192" t="s">
        <v>6</v>
      </c>
      <c r="J39" s="192" t="s">
        <v>329</v>
      </c>
      <c r="K39" s="193" t="s">
        <v>160</v>
      </c>
      <c r="L39" s="82">
        <f t="shared" si="1"/>
        <v>1</v>
      </c>
    </row>
    <row r="40" spans="2:12" ht="18.600000000000001" customHeight="1" x14ac:dyDescent="0.25">
      <c r="B40" s="187">
        <v>36</v>
      </c>
      <c r="C40" s="188">
        <v>36</v>
      </c>
      <c r="D40" s="189" t="s">
        <v>204</v>
      </c>
      <c r="E40" s="183" t="str">
        <f t="shared" si="2"/>
        <v>II. kcs. Fiú</v>
      </c>
      <c r="F40" s="401">
        <v>39857</v>
      </c>
      <c r="G40" s="191" t="s">
        <v>264</v>
      </c>
      <c r="H40" s="448" t="s">
        <v>296</v>
      </c>
      <c r="I40" s="192" t="s">
        <v>6</v>
      </c>
      <c r="J40" s="192" t="s">
        <v>329</v>
      </c>
      <c r="K40" s="193" t="s">
        <v>160</v>
      </c>
      <c r="L40" s="82">
        <f t="shared" si="1"/>
        <v>1</v>
      </c>
    </row>
    <row r="41" spans="2:12" ht="18.600000000000001" customHeight="1" x14ac:dyDescent="0.25">
      <c r="B41" s="187">
        <v>37</v>
      </c>
      <c r="C41" s="188">
        <v>37</v>
      </c>
      <c r="D41" s="189" t="s">
        <v>205</v>
      </c>
      <c r="E41" s="183" t="str">
        <f t="shared" si="2"/>
        <v>II. kcs. Fiú</v>
      </c>
      <c r="F41" s="401">
        <v>39821</v>
      </c>
      <c r="G41" s="191" t="s">
        <v>334</v>
      </c>
      <c r="H41" s="448" t="s">
        <v>297</v>
      </c>
      <c r="I41" s="192" t="s">
        <v>6</v>
      </c>
      <c r="J41" s="192" t="s">
        <v>329</v>
      </c>
      <c r="K41" s="193" t="s">
        <v>160</v>
      </c>
      <c r="L41" s="82">
        <f t="shared" si="1"/>
        <v>1</v>
      </c>
    </row>
    <row r="42" spans="2:12" ht="18.600000000000001" customHeight="1" x14ac:dyDescent="0.25">
      <c r="B42" s="187">
        <v>38</v>
      </c>
      <c r="C42" s="188">
        <v>38</v>
      </c>
      <c r="D42" s="189" t="s">
        <v>206</v>
      </c>
      <c r="E42" s="183" t="str">
        <f t="shared" si="2"/>
        <v>II. kcs. Fiú</v>
      </c>
      <c r="F42" s="401">
        <v>39838</v>
      </c>
      <c r="G42" s="191" t="s">
        <v>266</v>
      </c>
      <c r="H42" s="448" t="s">
        <v>298</v>
      </c>
      <c r="I42" s="192" t="s">
        <v>6</v>
      </c>
      <c r="J42" s="192" t="s">
        <v>329</v>
      </c>
      <c r="K42" s="193" t="s">
        <v>160</v>
      </c>
      <c r="L42" s="82">
        <f t="shared" si="1"/>
        <v>1</v>
      </c>
    </row>
    <row r="43" spans="2:12" ht="18.600000000000001" customHeight="1" x14ac:dyDescent="0.25">
      <c r="B43" s="187">
        <v>39</v>
      </c>
      <c r="C43" s="188">
        <v>39</v>
      </c>
      <c r="D43" s="189" t="s">
        <v>207</v>
      </c>
      <c r="E43" s="183" t="str">
        <f t="shared" si="2"/>
        <v>III. kcs. Leány</v>
      </c>
      <c r="F43" s="401">
        <v>39659</v>
      </c>
      <c r="G43" s="191" t="s">
        <v>265</v>
      </c>
      <c r="H43" s="448" t="s">
        <v>282</v>
      </c>
      <c r="I43" s="192" t="s">
        <v>10</v>
      </c>
      <c r="J43" s="192" t="s">
        <v>328</v>
      </c>
      <c r="K43" s="193" t="s">
        <v>161</v>
      </c>
      <c r="L43" s="82">
        <f t="shared" si="1"/>
        <v>1</v>
      </c>
    </row>
    <row r="44" spans="2:12" ht="18.600000000000001" customHeight="1" x14ac:dyDescent="0.25">
      <c r="B44" s="187">
        <v>40</v>
      </c>
      <c r="C44" s="188">
        <v>40</v>
      </c>
      <c r="D44" s="189" t="s">
        <v>208</v>
      </c>
      <c r="E44" s="183" t="str">
        <f t="shared" si="2"/>
        <v>III. kcs. Leány</v>
      </c>
      <c r="F44" s="401">
        <v>39647</v>
      </c>
      <c r="G44" s="191" t="s">
        <v>264</v>
      </c>
      <c r="H44" s="448" t="s">
        <v>299</v>
      </c>
      <c r="I44" s="192" t="s">
        <v>10</v>
      </c>
      <c r="J44" s="192" t="s">
        <v>328</v>
      </c>
      <c r="K44" s="193" t="s">
        <v>161</v>
      </c>
      <c r="L44" s="82">
        <f t="shared" si="1"/>
        <v>1</v>
      </c>
    </row>
    <row r="45" spans="2:12" ht="18.600000000000001" customHeight="1" x14ac:dyDescent="0.25">
      <c r="B45" s="187">
        <v>41</v>
      </c>
      <c r="C45" s="188">
        <v>41</v>
      </c>
      <c r="D45" s="189" t="s">
        <v>209</v>
      </c>
      <c r="E45" s="183" t="str">
        <f t="shared" si="2"/>
        <v>III. kcs. Leány</v>
      </c>
      <c r="F45" s="401">
        <v>39359</v>
      </c>
      <c r="G45" s="191" t="s">
        <v>266</v>
      </c>
      <c r="H45" s="448" t="s">
        <v>300</v>
      </c>
      <c r="I45" s="192" t="s">
        <v>10</v>
      </c>
      <c r="J45" s="192" t="s">
        <v>328</v>
      </c>
      <c r="K45" s="193" t="s">
        <v>161</v>
      </c>
      <c r="L45" s="82">
        <f t="shared" si="1"/>
        <v>1</v>
      </c>
    </row>
    <row r="46" spans="2:12" ht="18.600000000000001" customHeight="1" outlineLevel="1" x14ac:dyDescent="0.25">
      <c r="B46" s="187">
        <v>42</v>
      </c>
      <c r="C46" s="188">
        <v>42</v>
      </c>
      <c r="D46" s="189" t="s">
        <v>210</v>
      </c>
      <c r="E46" s="183" t="str">
        <f t="shared" si="2"/>
        <v>III. kcs. Leány</v>
      </c>
      <c r="F46" s="401">
        <v>39712</v>
      </c>
      <c r="G46" s="191" t="s">
        <v>266</v>
      </c>
      <c r="H46" s="448" t="s">
        <v>287</v>
      </c>
      <c r="I46" s="192" t="s">
        <v>10</v>
      </c>
      <c r="J46" s="192" t="s">
        <v>328</v>
      </c>
      <c r="K46" s="193" t="s">
        <v>161</v>
      </c>
      <c r="L46" s="82">
        <f t="shared" si="1"/>
        <v>1</v>
      </c>
    </row>
    <row r="47" spans="2:12" ht="18.600000000000001" customHeight="1" outlineLevel="1" x14ac:dyDescent="0.25">
      <c r="B47" s="187">
        <v>43</v>
      </c>
      <c r="C47" s="188">
        <v>43</v>
      </c>
      <c r="D47" s="189" t="s">
        <v>211</v>
      </c>
      <c r="E47" s="183" t="str">
        <f t="shared" si="2"/>
        <v>III. kcs. Leány</v>
      </c>
      <c r="F47" s="401">
        <v>39193</v>
      </c>
      <c r="G47" s="191" t="s">
        <v>266</v>
      </c>
      <c r="H47" s="448" t="s">
        <v>298</v>
      </c>
      <c r="I47" s="192" t="s">
        <v>10</v>
      </c>
      <c r="J47" s="192" t="s">
        <v>328</v>
      </c>
      <c r="K47" s="193" t="s">
        <v>161</v>
      </c>
      <c r="L47" s="82">
        <f t="shared" si="1"/>
        <v>1</v>
      </c>
    </row>
    <row r="48" spans="2:12" ht="18.600000000000001" customHeight="1" outlineLevel="1" x14ac:dyDescent="0.25">
      <c r="B48" s="187">
        <v>44</v>
      </c>
      <c r="C48" s="188">
        <v>44</v>
      </c>
      <c r="D48" s="189" t="s">
        <v>155</v>
      </c>
      <c r="E48" s="183" t="str">
        <f t="shared" si="2"/>
        <v>III. kcs. Leány</v>
      </c>
      <c r="F48" s="401">
        <v>39452</v>
      </c>
      <c r="G48" s="191" t="s">
        <v>269</v>
      </c>
      <c r="H48" s="448" t="s">
        <v>301</v>
      </c>
      <c r="I48" s="192" t="s">
        <v>10</v>
      </c>
      <c r="J48" s="192" t="s">
        <v>328</v>
      </c>
      <c r="K48" s="193" t="s">
        <v>161</v>
      </c>
      <c r="L48" s="82">
        <f t="shared" si="1"/>
        <v>1</v>
      </c>
    </row>
    <row r="49" spans="2:12" ht="18.600000000000001" customHeight="1" outlineLevel="1" x14ac:dyDescent="0.25">
      <c r="B49" s="187">
        <v>45</v>
      </c>
      <c r="C49" s="188">
        <v>45</v>
      </c>
      <c r="D49" s="189" t="s">
        <v>212</v>
      </c>
      <c r="E49" s="183" t="str">
        <f t="shared" si="2"/>
        <v>III. kcs. Leány</v>
      </c>
      <c r="F49" s="401">
        <v>39629</v>
      </c>
      <c r="G49" s="191" t="s">
        <v>269</v>
      </c>
      <c r="H49" s="448" t="s">
        <v>290</v>
      </c>
      <c r="I49" s="192" t="s">
        <v>10</v>
      </c>
      <c r="J49" s="192" t="s">
        <v>328</v>
      </c>
      <c r="K49" s="193" t="s">
        <v>161</v>
      </c>
      <c r="L49" s="82">
        <f t="shared" si="1"/>
        <v>1</v>
      </c>
    </row>
    <row r="50" spans="2:12" ht="18.600000000000001" customHeight="1" outlineLevel="1" x14ac:dyDescent="0.25">
      <c r="B50" s="187">
        <v>46</v>
      </c>
      <c r="C50" s="188">
        <v>46</v>
      </c>
      <c r="D50" s="189" t="s">
        <v>66</v>
      </c>
      <c r="E50" s="183" t="str">
        <f t="shared" si="2"/>
        <v>III. kcs. Leány</v>
      </c>
      <c r="F50" s="401">
        <v>39430</v>
      </c>
      <c r="G50" s="191" t="s">
        <v>265</v>
      </c>
      <c r="H50" s="448" t="s">
        <v>302</v>
      </c>
      <c r="I50" s="192" t="s">
        <v>10</v>
      </c>
      <c r="J50" s="192" t="s">
        <v>328</v>
      </c>
      <c r="K50" s="193" t="s">
        <v>161</v>
      </c>
      <c r="L50" s="82">
        <f t="shared" si="1"/>
        <v>1</v>
      </c>
    </row>
    <row r="51" spans="2:12" ht="18.600000000000001" customHeight="1" outlineLevel="1" x14ac:dyDescent="0.25">
      <c r="B51" s="187">
        <v>47</v>
      </c>
      <c r="C51" s="188">
        <v>47</v>
      </c>
      <c r="D51" s="189" t="s">
        <v>213</v>
      </c>
      <c r="E51" s="183" t="str">
        <f t="shared" si="2"/>
        <v>III. kcs. Leány</v>
      </c>
      <c r="F51" s="401">
        <v>39351</v>
      </c>
      <c r="G51" s="191" t="s">
        <v>266</v>
      </c>
      <c r="H51" s="448" t="s">
        <v>285</v>
      </c>
      <c r="I51" s="192" t="s">
        <v>10</v>
      </c>
      <c r="J51" s="192" t="s">
        <v>328</v>
      </c>
      <c r="K51" s="193" t="s">
        <v>161</v>
      </c>
      <c r="L51" s="82">
        <f t="shared" si="1"/>
        <v>1</v>
      </c>
    </row>
    <row r="52" spans="2:12" ht="18.600000000000001" customHeight="1" outlineLevel="1" x14ac:dyDescent="0.25">
      <c r="B52" s="187">
        <v>48</v>
      </c>
      <c r="C52" s="188">
        <v>48</v>
      </c>
      <c r="D52" s="189" t="s">
        <v>214</v>
      </c>
      <c r="E52" s="183" t="str">
        <f t="shared" si="2"/>
        <v>III. kcs. Fiú</v>
      </c>
      <c r="F52" s="401">
        <v>39493</v>
      </c>
      <c r="G52" s="191" t="s">
        <v>265</v>
      </c>
      <c r="H52" s="448" t="s">
        <v>282</v>
      </c>
      <c r="I52" s="192" t="s">
        <v>10</v>
      </c>
      <c r="J52" s="192" t="s">
        <v>329</v>
      </c>
      <c r="K52" s="193" t="s">
        <v>162</v>
      </c>
      <c r="L52" s="82">
        <f t="shared" si="1"/>
        <v>1</v>
      </c>
    </row>
    <row r="53" spans="2:12" ht="18.600000000000001" customHeight="1" outlineLevel="1" x14ac:dyDescent="0.25">
      <c r="B53" s="187">
        <v>49</v>
      </c>
      <c r="C53" s="188">
        <v>49</v>
      </c>
      <c r="D53" s="189" t="s">
        <v>215</v>
      </c>
      <c r="E53" s="183" t="str">
        <f t="shared" si="2"/>
        <v>III. kcs. Fiú</v>
      </c>
      <c r="F53" s="401">
        <v>39485</v>
      </c>
      <c r="G53" s="191" t="s">
        <v>269</v>
      </c>
      <c r="H53" s="448" t="s">
        <v>290</v>
      </c>
      <c r="I53" s="192" t="s">
        <v>10</v>
      </c>
      <c r="J53" s="192" t="s">
        <v>329</v>
      </c>
      <c r="K53" s="193" t="s">
        <v>162</v>
      </c>
      <c r="L53" s="82">
        <f t="shared" si="1"/>
        <v>1</v>
      </c>
    </row>
    <row r="54" spans="2:12" ht="18.600000000000001" customHeight="1" outlineLevel="1" x14ac:dyDescent="0.25">
      <c r="B54" s="187">
        <v>50</v>
      </c>
      <c r="C54" s="188">
        <v>50</v>
      </c>
      <c r="D54" s="189" t="s">
        <v>216</v>
      </c>
      <c r="E54" s="183" t="str">
        <f t="shared" si="2"/>
        <v>III. kcs. Fiú</v>
      </c>
      <c r="F54" s="401">
        <v>39184</v>
      </c>
      <c r="G54" s="191" t="s">
        <v>271</v>
      </c>
      <c r="H54" s="448" t="s">
        <v>303</v>
      </c>
      <c r="I54" s="192" t="s">
        <v>10</v>
      </c>
      <c r="J54" s="192" t="s">
        <v>329</v>
      </c>
      <c r="K54" s="193" t="s">
        <v>162</v>
      </c>
      <c r="L54" s="82">
        <f t="shared" si="1"/>
        <v>1</v>
      </c>
    </row>
    <row r="55" spans="2:12" ht="18.600000000000001" customHeight="1" outlineLevel="1" x14ac:dyDescent="0.25">
      <c r="B55" s="187">
        <v>51</v>
      </c>
      <c r="C55" s="188">
        <v>51</v>
      </c>
      <c r="D55" s="189" t="s">
        <v>217</v>
      </c>
      <c r="E55" s="183" t="str">
        <f t="shared" si="2"/>
        <v>III. kcs. Fiú</v>
      </c>
      <c r="F55" s="401">
        <v>39490</v>
      </c>
      <c r="G55" s="191" t="s">
        <v>269</v>
      </c>
      <c r="H55" s="448" t="s">
        <v>290</v>
      </c>
      <c r="I55" s="192" t="s">
        <v>10</v>
      </c>
      <c r="J55" s="192" t="s">
        <v>329</v>
      </c>
      <c r="K55" s="193" t="s">
        <v>162</v>
      </c>
      <c r="L55" s="82">
        <f t="shared" si="1"/>
        <v>1</v>
      </c>
    </row>
    <row r="56" spans="2:12" ht="18.600000000000001" customHeight="1" outlineLevel="1" x14ac:dyDescent="0.25">
      <c r="B56" s="187">
        <v>52</v>
      </c>
      <c r="C56" s="188">
        <v>52</v>
      </c>
      <c r="D56" s="189" t="s">
        <v>218</v>
      </c>
      <c r="E56" s="183" t="str">
        <f t="shared" si="2"/>
        <v>III. kcs. Fiú</v>
      </c>
      <c r="F56" s="401">
        <v>39805</v>
      </c>
      <c r="G56" s="191" t="s">
        <v>265</v>
      </c>
      <c r="H56" s="448" t="s">
        <v>276</v>
      </c>
      <c r="I56" s="192" t="s">
        <v>10</v>
      </c>
      <c r="J56" s="192" t="s">
        <v>329</v>
      </c>
      <c r="K56" s="193" t="s">
        <v>162</v>
      </c>
      <c r="L56" s="82">
        <f t="shared" si="1"/>
        <v>1</v>
      </c>
    </row>
    <row r="57" spans="2:12" ht="18.600000000000001" customHeight="1" outlineLevel="1" x14ac:dyDescent="0.25">
      <c r="B57" s="187">
        <v>53</v>
      </c>
      <c r="C57" s="188">
        <v>53</v>
      </c>
      <c r="D57" s="189" t="s">
        <v>219</v>
      </c>
      <c r="E57" s="183" t="str">
        <f t="shared" si="2"/>
        <v>III. kcs. Fiú</v>
      </c>
      <c r="F57" s="401">
        <v>39415</v>
      </c>
      <c r="G57" s="191" t="s">
        <v>265</v>
      </c>
      <c r="H57" s="448" t="s">
        <v>293</v>
      </c>
      <c r="I57" s="192" t="s">
        <v>10</v>
      </c>
      <c r="J57" s="192" t="s">
        <v>329</v>
      </c>
      <c r="K57" s="193" t="s">
        <v>162</v>
      </c>
      <c r="L57" s="82">
        <f t="shared" si="1"/>
        <v>1</v>
      </c>
    </row>
    <row r="58" spans="2:12" ht="18.600000000000001" customHeight="1" outlineLevel="1" x14ac:dyDescent="0.25">
      <c r="B58" s="187">
        <v>54</v>
      </c>
      <c r="C58" s="188">
        <v>54</v>
      </c>
      <c r="D58" s="189" t="s">
        <v>220</v>
      </c>
      <c r="E58" s="183" t="str">
        <f t="shared" si="2"/>
        <v>III. kcs. Fiú</v>
      </c>
      <c r="F58" s="401">
        <v>39404</v>
      </c>
      <c r="G58" s="191" t="s">
        <v>265</v>
      </c>
      <c r="H58" s="448" t="s">
        <v>283</v>
      </c>
      <c r="I58" s="192" t="s">
        <v>10</v>
      </c>
      <c r="J58" s="192" t="s">
        <v>329</v>
      </c>
      <c r="K58" s="193" t="s">
        <v>162</v>
      </c>
      <c r="L58" s="82">
        <f t="shared" si="1"/>
        <v>1</v>
      </c>
    </row>
    <row r="59" spans="2:12" ht="18.600000000000001" customHeight="1" outlineLevel="1" x14ac:dyDescent="0.25">
      <c r="B59" s="187">
        <v>55</v>
      </c>
      <c r="C59" s="188">
        <v>55</v>
      </c>
      <c r="D59" s="189" t="s">
        <v>221</v>
      </c>
      <c r="E59" s="183" t="str">
        <f t="shared" si="2"/>
        <v>III. kcs. Fiú</v>
      </c>
      <c r="F59" s="401">
        <v>39380</v>
      </c>
      <c r="G59" s="191" t="s">
        <v>266</v>
      </c>
      <c r="H59" s="448" t="s">
        <v>304</v>
      </c>
      <c r="I59" s="192" t="s">
        <v>10</v>
      </c>
      <c r="J59" s="192" t="s">
        <v>329</v>
      </c>
      <c r="K59" s="193" t="s">
        <v>162</v>
      </c>
      <c r="L59" s="82">
        <f t="shared" si="1"/>
        <v>1</v>
      </c>
    </row>
    <row r="60" spans="2:12" ht="18.600000000000001" customHeight="1" outlineLevel="1" x14ac:dyDescent="0.25">
      <c r="B60" s="187">
        <v>56</v>
      </c>
      <c r="C60" s="188">
        <v>56</v>
      </c>
      <c r="D60" s="189" t="s">
        <v>102</v>
      </c>
      <c r="E60" s="183" t="str">
        <f t="shared" si="2"/>
        <v>III. kcs. Fiú</v>
      </c>
      <c r="F60" s="401">
        <v>39385</v>
      </c>
      <c r="G60" s="191" t="s">
        <v>265</v>
      </c>
      <c r="H60" s="448" t="s">
        <v>282</v>
      </c>
      <c r="I60" s="192" t="s">
        <v>10</v>
      </c>
      <c r="J60" s="192" t="s">
        <v>329</v>
      </c>
      <c r="K60" s="193" t="s">
        <v>162</v>
      </c>
      <c r="L60" s="82">
        <f t="shared" si="1"/>
        <v>1</v>
      </c>
    </row>
    <row r="61" spans="2:12" ht="18.600000000000001" customHeight="1" outlineLevel="1" x14ac:dyDescent="0.25">
      <c r="B61" s="187">
        <v>57</v>
      </c>
      <c r="C61" s="188">
        <v>57</v>
      </c>
      <c r="D61" s="189" t="s">
        <v>222</v>
      </c>
      <c r="E61" s="183" t="str">
        <f t="shared" si="2"/>
        <v>III. kcs. Fiú</v>
      </c>
      <c r="F61" s="401">
        <v>39147</v>
      </c>
      <c r="G61" s="191" t="s">
        <v>264</v>
      </c>
      <c r="H61" s="448" t="s">
        <v>305</v>
      </c>
      <c r="I61" s="192" t="s">
        <v>10</v>
      </c>
      <c r="J61" s="192" t="s">
        <v>329</v>
      </c>
      <c r="K61" s="193" t="s">
        <v>162</v>
      </c>
      <c r="L61" s="82">
        <f t="shared" si="1"/>
        <v>1</v>
      </c>
    </row>
    <row r="62" spans="2:12" ht="18.600000000000001" customHeight="1" outlineLevel="1" x14ac:dyDescent="0.25">
      <c r="B62" s="187">
        <v>58</v>
      </c>
      <c r="C62" s="188">
        <v>58</v>
      </c>
      <c r="D62" s="189" t="s">
        <v>223</v>
      </c>
      <c r="E62" s="183" t="str">
        <f t="shared" si="2"/>
        <v>III. kcs. Fiú</v>
      </c>
      <c r="F62" s="401">
        <v>39288</v>
      </c>
      <c r="G62" s="191" t="s">
        <v>265</v>
      </c>
      <c r="H62" s="448" t="s">
        <v>282</v>
      </c>
      <c r="I62" s="192" t="s">
        <v>10</v>
      </c>
      <c r="J62" s="192" t="s">
        <v>329</v>
      </c>
      <c r="K62" s="193" t="s">
        <v>162</v>
      </c>
      <c r="L62" s="82">
        <f t="shared" si="1"/>
        <v>1</v>
      </c>
    </row>
    <row r="63" spans="2:12" ht="18.600000000000001" customHeight="1" outlineLevel="1" x14ac:dyDescent="0.25">
      <c r="B63" s="187">
        <v>59</v>
      </c>
      <c r="C63" s="188">
        <v>59</v>
      </c>
      <c r="D63" s="189" t="s">
        <v>224</v>
      </c>
      <c r="E63" s="183" t="str">
        <f t="shared" si="2"/>
        <v>III. kcs. Fiú</v>
      </c>
      <c r="F63" s="401">
        <v>39193</v>
      </c>
      <c r="G63" s="191" t="s">
        <v>266</v>
      </c>
      <c r="H63" s="448" t="s">
        <v>298</v>
      </c>
      <c r="I63" s="192" t="s">
        <v>10</v>
      </c>
      <c r="J63" s="192" t="s">
        <v>329</v>
      </c>
      <c r="K63" s="193" t="s">
        <v>162</v>
      </c>
      <c r="L63" s="82">
        <f t="shared" si="1"/>
        <v>1</v>
      </c>
    </row>
    <row r="64" spans="2:12" ht="18.600000000000001" customHeight="1" outlineLevel="1" x14ac:dyDescent="0.25">
      <c r="B64" s="187">
        <v>60</v>
      </c>
      <c r="C64" s="188">
        <v>60</v>
      </c>
      <c r="D64" s="189" t="s">
        <v>58</v>
      </c>
      <c r="E64" s="183" t="str">
        <f t="shared" si="2"/>
        <v>III. kcs. Fiú</v>
      </c>
      <c r="F64" s="401">
        <v>39736</v>
      </c>
      <c r="G64" s="191" t="s">
        <v>265</v>
      </c>
      <c r="H64" s="448" t="s">
        <v>282</v>
      </c>
      <c r="I64" s="192" t="s">
        <v>10</v>
      </c>
      <c r="J64" s="192" t="s">
        <v>329</v>
      </c>
      <c r="K64" s="193" t="s">
        <v>162</v>
      </c>
      <c r="L64" s="82">
        <f t="shared" si="1"/>
        <v>1</v>
      </c>
    </row>
    <row r="65" spans="2:12" ht="18.600000000000001" customHeight="1" outlineLevel="1" x14ac:dyDescent="0.25">
      <c r="B65" s="187">
        <v>61</v>
      </c>
      <c r="C65" s="188">
        <v>61</v>
      </c>
      <c r="D65" s="189" t="s">
        <v>225</v>
      </c>
      <c r="E65" s="183" t="str">
        <f t="shared" si="2"/>
        <v>III. kcs. Fiú</v>
      </c>
      <c r="F65" s="401">
        <v>39516</v>
      </c>
      <c r="G65" s="191" t="s">
        <v>264</v>
      </c>
      <c r="H65" s="448" t="s">
        <v>284</v>
      </c>
      <c r="I65" s="192" t="s">
        <v>10</v>
      </c>
      <c r="J65" s="192" t="s">
        <v>329</v>
      </c>
      <c r="K65" s="193" t="s">
        <v>162</v>
      </c>
      <c r="L65" s="82">
        <f t="shared" si="1"/>
        <v>1</v>
      </c>
    </row>
    <row r="66" spans="2:12" ht="18.600000000000001" customHeight="1" outlineLevel="1" x14ac:dyDescent="0.25">
      <c r="B66" s="187">
        <v>62</v>
      </c>
      <c r="C66" s="188">
        <v>62</v>
      </c>
      <c r="D66" s="189" t="s">
        <v>100</v>
      </c>
      <c r="E66" s="183" t="str">
        <f t="shared" si="2"/>
        <v>III. kcs. Fiú</v>
      </c>
      <c r="F66" s="401">
        <v>39275</v>
      </c>
      <c r="G66" s="191" t="s">
        <v>265</v>
      </c>
      <c r="H66" s="448" t="s">
        <v>282</v>
      </c>
      <c r="I66" s="192" t="s">
        <v>10</v>
      </c>
      <c r="J66" s="192" t="s">
        <v>329</v>
      </c>
      <c r="K66" s="193" t="s">
        <v>162</v>
      </c>
      <c r="L66" s="82">
        <f t="shared" si="1"/>
        <v>1</v>
      </c>
    </row>
    <row r="67" spans="2:12" ht="18.600000000000001" customHeight="1" outlineLevel="1" x14ac:dyDescent="0.25">
      <c r="B67" s="187">
        <v>63</v>
      </c>
      <c r="C67" s="188">
        <v>63</v>
      </c>
      <c r="D67" s="189" t="s">
        <v>226</v>
      </c>
      <c r="E67" s="183" t="str">
        <f t="shared" si="2"/>
        <v>III. kcs. Fiú</v>
      </c>
      <c r="F67" s="401">
        <v>39456</v>
      </c>
      <c r="G67" s="191" t="s">
        <v>266</v>
      </c>
      <c r="H67" s="448" t="s">
        <v>306</v>
      </c>
      <c r="I67" s="192" t="s">
        <v>10</v>
      </c>
      <c r="J67" s="192" t="s">
        <v>329</v>
      </c>
      <c r="K67" s="193" t="s">
        <v>162</v>
      </c>
      <c r="L67" s="82">
        <f t="shared" si="1"/>
        <v>1</v>
      </c>
    </row>
    <row r="68" spans="2:12" ht="18.600000000000001" customHeight="1" outlineLevel="1" x14ac:dyDescent="0.25">
      <c r="B68" s="187">
        <v>64</v>
      </c>
      <c r="C68" s="188">
        <v>64</v>
      </c>
      <c r="D68" s="189" t="s">
        <v>227</v>
      </c>
      <c r="E68" s="183" t="str">
        <f t="shared" si="2"/>
        <v>IV. kcs. Leány</v>
      </c>
      <c r="F68" s="401">
        <v>39040</v>
      </c>
      <c r="G68" s="191" t="s">
        <v>269</v>
      </c>
      <c r="H68" s="448" t="s">
        <v>290</v>
      </c>
      <c r="I68" s="192" t="s">
        <v>331</v>
      </c>
      <c r="J68" s="192" t="s">
        <v>328</v>
      </c>
      <c r="K68" s="193" t="s">
        <v>163</v>
      </c>
      <c r="L68" s="82">
        <f t="shared" si="1"/>
        <v>1</v>
      </c>
    </row>
    <row r="69" spans="2:12" ht="18.600000000000001" customHeight="1" outlineLevel="1" x14ac:dyDescent="0.25">
      <c r="B69" s="187">
        <v>65</v>
      </c>
      <c r="C69" s="188">
        <v>65</v>
      </c>
      <c r="D69" s="189" t="s">
        <v>228</v>
      </c>
      <c r="E69" s="183" t="str">
        <f t="shared" ref="E69:E99" si="3">+K69</f>
        <v>IV. kcs. Leány</v>
      </c>
      <c r="F69" s="401">
        <v>38392</v>
      </c>
      <c r="G69" s="191" t="s">
        <v>266</v>
      </c>
      <c r="H69" s="448" t="s">
        <v>307</v>
      </c>
      <c r="I69" s="192" t="s">
        <v>331</v>
      </c>
      <c r="J69" s="192" t="s">
        <v>328</v>
      </c>
      <c r="K69" s="193" t="s">
        <v>163</v>
      </c>
      <c r="L69" s="82">
        <f t="shared" ref="L69:L113" si="4">IF(B69&gt;0,1,0)</f>
        <v>1</v>
      </c>
    </row>
    <row r="70" spans="2:12" ht="18.600000000000001" customHeight="1" outlineLevel="1" x14ac:dyDescent="0.25">
      <c r="B70" s="187">
        <v>66</v>
      </c>
      <c r="C70" s="188">
        <v>66</v>
      </c>
      <c r="D70" s="189" t="s">
        <v>229</v>
      </c>
      <c r="E70" s="183" t="str">
        <f t="shared" si="3"/>
        <v>IV. kcs. Leány</v>
      </c>
      <c r="F70" s="401">
        <v>38955</v>
      </c>
      <c r="G70" s="191" t="s">
        <v>265</v>
      </c>
      <c r="H70" s="448" t="s">
        <v>276</v>
      </c>
      <c r="I70" s="192" t="s">
        <v>331</v>
      </c>
      <c r="J70" s="192" t="s">
        <v>328</v>
      </c>
      <c r="K70" s="193" t="s">
        <v>163</v>
      </c>
      <c r="L70" s="82">
        <f t="shared" si="4"/>
        <v>1</v>
      </c>
    </row>
    <row r="71" spans="2:12" ht="18.600000000000001" customHeight="1" outlineLevel="1" x14ac:dyDescent="0.25">
      <c r="B71" s="187">
        <v>67</v>
      </c>
      <c r="C71" s="188">
        <v>67</v>
      </c>
      <c r="D71" s="189" t="s">
        <v>230</v>
      </c>
      <c r="E71" s="183" t="str">
        <f t="shared" si="3"/>
        <v>IV. kcs. Leány</v>
      </c>
      <c r="F71" s="401">
        <v>38974</v>
      </c>
      <c r="G71" s="191" t="s">
        <v>266</v>
      </c>
      <c r="H71" s="448" t="s">
        <v>308</v>
      </c>
      <c r="I71" s="192" t="s">
        <v>331</v>
      </c>
      <c r="J71" s="192" t="s">
        <v>328</v>
      </c>
      <c r="K71" s="193" t="s">
        <v>163</v>
      </c>
      <c r="L71" s="82">
        <f t="shared" si="4"/>
        <v>1</v>
      </c>
    </row>
    <row r="72" spans="2:12" ht="18.600000000000001" customHeight="1" outlineLevel="1" x14ac:dyDescent="0.25">
      <c r="B72" s="187">
        <v>68</v>
      </c>
      <c r="C72" s="188">
        <v>68</v>
      </c>
      <c r="D72" s="189" t="s">
        <v>60</v>
      </c>
      <c r="E72" s="183" t="str">
        <f t="shared" si="3"/>
        <v>IV. kcs. Leány</v>
      </c>
      <c r="F72" s="401">
        <v>38826</v>
      </c>
      <c r="G72" s="191" t="s">
        <v>264</v>
      </c>
      <c r="H72" s="448" t="s">
        <v>279</v>
      </c>
      <c r="I72" s="192" t="s">
        <v>331</v>
      </c>
      <c r="J72" s="192" t="s">
        <v>328</v>
      </c>
      <c r="K72" s="193" t="s">
        <v>163</v>
      </c>
      <c r="L72" s="82">
        <f t="shared" si="4"/>
        <v>1</v>
      </c>
    </row>
    <row r="73" spans="2:12" ht="18.600000000000001" customHeight="1" outlineLevel="1" x14ac:dyDescent="0.25">
      <c r="B73" s="187">
        <v>69</v>
      </c>
      <c r="C73" s="188">
        <v>69</v>
      </c>
      <c r="D73" s="189" t="s">
        <v>231</v>
      </c>
      <c r="E73" s="183" t="str">
        <f t="shared" si="3"/>
        <v>IV. kcs. Leány</v>
      </c>
      <c r="F73" s="401">
        <v>38398</v>
      </c>
      <c r="G73" s="191" t="s">
        <v>266</v>
      </c>
      <c r="H73" s="448" t="s">
        <v>309</v>
      </c>
      <c r="I73" s="192" t="s">
        <v>331</v>
      </c>
      <c r="J73" s="192" t="s">
        <v>328</v>
      </c>
      <c r="K73" s="193" t="s">
        <v>163</v>
      </c>
      <c r="L73" s="82">
        <f t="shared" si="4"/>
        <v>1</v>
      </c>
    </row>
    <row r="74" spans="2:12" ht="18.600000000000001" customHeight="1" outlineLevel="1" x14ac:dyDescent="0.25">
      <c r="B74" s="187">
        <v>70</v>
      </c>
      <c r="C74" s="188">
        <v>70</v>
      </c>
      <c r="D74" s="189" t="s">
        <v>232</v>
      </c>
      <c r="E74" s="183" t="str">
        <f t="shared" si="3"/>
        <v>IV. kcs. Leány</v>
      </c>
      <c r="F74" s="401">
        <v>38392</v>
      </c>
      <c r="G74" s="191" t="s">
        <v>266</v>
      </c>
      <c r="H74" s="448" t="s">
        <v>307</v>
      </c>
      <c r="I74" s="192" t="s">
        <v>331</v>
      </c>
      <c r="J74" s="192" t="s">
        <v>328</v>
      </c>
      <c r="K74" s="193" t="s">
        <v>163</v>
      </c>
      <c r="L74" s="82">
        <f t="shared" si="4"/>
        <v>1</v>
      </c>
    </row>
    <row r="75" spans="2:12" ht="18.600000000000001" customHeight="1" outlineLevel="1" x14ac:dyDescent="0.25">
      <c r="B75" s="187">
        <v>71</v>
      </c>
      <c r="C75" s="188">
        <v>71</v>
      </c>
      <c r="D75" s="189" t="s">
        <v>233</v>
      </c>
      <c r="E75" s="183" t="str">
        <f t="shared" si="3"/>
        <v>IV. kcs. Leány</v>
      </c>
      <c r="F75" s="401">
        <v>38868</v>
      </c>
      <c r="G75" s="191" t="s">
        <v>265</v>
      </c>
      <c r="H75" s="448" t="s">
        <v>282</v>
      </c>
      <c r="I75" s="192" t="s">
        <v>331</v>
      </c>
      <c r="J75" s="192" t="s">
        <v>328</v>
      </c>
      <c r="K75" s="193" t="s">
        <v>163</v>
      </c>
      <c r="L75" s="82">
        <f t="shared" si="4"/>
        <v>1</v>
      </c>
    </row>
    <row r="76" spans="2:12" ht="18.600000000000001" customHeight="1" outlineLevel="1" x14ac:dyDescent="0.25">
      <c r="B76" s="187">
        <v>72</v>
      </c>
      <c r="C76" s="188">
        <v>72</v>
      </c>
      <c r="D76" s="189" t="s">
        <v>234</v>
      </c>
      <c r="E76" s="183" t="str">
        <f t="shared" si="3"/>
        <v>IV. kcs. Leány</v>
      </c>
      <c r="F76" s="401">
        <v>38821</v>
      </c>
      <c r="G76" s="191" t="s">
        <v>266</v>
      </c>
      <c r="H76" s="448" t="s">
        <v>285</v>
      </c>
      <c r="I76" s="192" t="s">
        <v>331</v>
      </c>
      <c r="J76" s="192" t="s">
        <v>328</v>
      </c>
      <c r="K76" s="193" t="s">
        <v>163</v>
      </c>
      <c r="L76" s="82">
        <f t="shared" si="4"/>
        <v>1</v>
      </c>
    </row>
    <row r="77" spans="2:12" ht="18.600000000000001" customHeight="1" outlineLevel="1" x14ac:dyDescent="0.25">
      <c r="B77" s="187">
        <v>73</v>
      </c>
      <c r="C77" s="188">
        <v>73</v>
      </c>
      <c r="D77" s="189" t="s">
        <v>61</v>
      </c>
      <c r="E77" s="183" t="str">
        <f t="shared" si="3"/>
        <v>IV. kcs. Leány</v>
      </c>
      <c r="F77" s="401">
        <v>39028</v>
      </c>
      <c r="G77" s="191" t="s">
        <v>272</v>
      </c>
      <c r="H77" s="448" t="s">
        <v>310</v>
      </c>
      <c r="I77" s="192" t="s">
        <v>331</v>
      </c>
      <c r="J77" s="192" t="s">
        <v>328</v>
      </c>
      <c r="K77" s="193" t="s">
        <v>163</v>
      </c>
      <c r="L77" s="82">
        <f t="shared" si="4"/>
        <v>1</v>
      </c>
    </row>
    <row r="78" spans="2:12" ht="18.600000000000001" customHeight="1" outlineLevel="1" x14ac:dyDescent="0.25">
      <c r="B78" s="187">
        <v>74</v>
      </c>
      <c r="C78" s="188">
        <v>74</v>
      </c>
      <c r="D78" s="189" t="s">
        <v>235</v>
      </c>
      <c r="E78" s="183" t="str">
        <f t="shared" si="3"/>
        <v>IV. kcs. Fiú</v>
      </c>
      <c r="F78" s="401">
        <v>39024</v>
      </c>
      <c r="G78" s="191" t="s">
        <v>265</v>
      </c>
      <c r="H78" s="448" t="s">
        <v>282</v>
      </c>
      <c r="I78" s="192" t="s">
        <v>331</v>
      </c>
      <c r="J78" s="192" t="s">
        <v>329</v>
      </c>
      <c r="K78" s="193" t="s">
        <v>164</v>
      </c>
      <c r="L78" s="82">
        <f t="shared" si="4"/>
        <v>1</v>
      </c>
    </row>
    <row r="79" spans="2:12" ht="18.600000000000001" customHeight="1" outlineLevel="1" x14ac:dyDescent="0.25">
      <c r="B79" s="187">
        <v>75</v>
      </c>
      <c r="C79" s="188">
        <v>75</v>
      </c>
      <c r="D79" s="189" t="s">
        <v>236</v>
      </c>
      <c r="E79" s="183" t="str">
        <f t="shared" si="3"/>
        <v>IV. kcs. Fiú</v>
      </c>
      <c r="F79" s="401">
        <v>38831</v>
      </c>
      <c r="G79" s="191" t="s">
        <v>269</v>
      </c>
      <c r="H79" s="448" t="s">
        <v>311</v>
      </c>
      <c r="I79" s="192" t="s">
        <v>331</v>
      </c>
      <c r="J79" s="192" t="s">
        <v>329</v>
      </c>
      <c r="K79" s="193" t="s">
        <v>164</v>
      </c>
      <c r="L79" s="82">
        <f t="shared" si="4"/>
        <v>1</v>
      </c>
    </row>
    <row r="80" spans="2:12" ht="18.600000000000001" customHeight="1" outlineLevel="1" x14ac:dyDescent="0.25">
      <c r="B80" s="187">
        <v>76</v>
      </c>
      <c r="C80" s="188">
        <v>76</v>
      </c>
      <c r="D80" s="189" t="s">
        <v>237</v>
      </c>
      <c r="E80" s="183" t="str">
        <f t="shared" si="3"/>
        <v>IV. kcs. Fiú</v>
      </c>
      <c r="F80" s="401">
        <v>39028</v>
      </c>
      <c r="G80" s="191" t="s">
        <v>271</v>
      </c>
      <c r="H80" s="448" t="s">
        <v>312</v>
      </c>
      <c r="I80" s="192" t="s">
        <v>331</v>
      </c>
      <c r="J80" s="192" t="s">
        <v>329</v>
      </c>
      <c r="K80" s="193" t="s">
        <v>164</v>
      </c>
      <c r="L80" s="82">
        <f t="shared" si="4"/>
        <v>1</v>
      </c>
    </row>
    <row r="81" spans="2:12" ht="18.600000000000001" customHeight="1" outlineLevel="1" x14ac:dyDescent="0.25">
      <c r="B81" s="187">
        <v>77</v>
      </c>
      <c r="C81" s="188">
        <v>77</v>
      </c>
      <c r="D81" s="189" t="s">
        <v>238</v>
      </c>
      <c r="E81" s="183" t="str">
        <f t="shared" si="3"/>
        <v>IV. kcs. Fiú</v>
      </c>
      <c r="F81" s="401">
        <v>38826</v>
      </c>
      <c r="G81" s="191" t="s">
        <v>265</v>
      </c>
      <c r="H81" s="448" t="s">
        <v>293</v>
      </c>
      <c r="I81" s="192" t="s">
        <v>331</v>
      </c>
      <c r="J81" s="192" t="s">
        <v>329</v>
      </c>
      <c r="K81" s="193" t="s">
        <v>164</v>
      </c>
      <c r="L81" s="82">
        <f t="shared" si="4"/>
        <v>1</v>
      </c>
    </row>
    <row r="82" spans="2:12" ht="18.600000000000001" customHeight="1" outlineLevel="1" x14ac:dyDescent="0.25">
      <c r="B82" s="187">
        <v>78</v>
      </c>
      <c r="C82" s="188">
        <v>78</v>
      </c>
      <c r="D82" s="189" t="s">
        <v>239</v>
      </c>
      <c r="E82" s="183" t="str">
        <f t="shared" si="3"/>
        <v>IV. kcs. Fiú</v>
      </c>
      <c r="F82" s="401">
        <v>38778</v>
      </c>
      <c r="G82" s="191" t="s">
        <v>266</v>
      </c>
      <c r="H82" s="448" t="s">
        <v>313</v>
      </c>
      <c r="I82" s="192" t="s">
        <v>331</v>
      </c>
      <c r="J82" s="192" t="s">
        <v>329</v>
      </c>
      <c r="K82" s="193" t="s">
        <v>164</v>
      </c>
      <c r="L82" s="82">
        <f t="shared" si="4"/>
        <v>1</v>
      </c>
    </row>
    <row r="83" spans="2:12" ht="18.600000000000001" customHeight="1" outlineLevel="1" x14ac:dyDescent="0.25">
      <c r="B83" s="187">
        <v>79</v>
      </c>
      <c r="C83" s="188">
        <v>79</v>
      </c>
      <c r="D83" s="189" t="s">
        <v>63</v>
      </c>
      <c r="E83" s="183" t="str">
        <f t="shared" si="3"/>
        <v>IV. kcs. Fiú</v>
      </c>
      <c r="F83" s="401">
        <v>38574</v>
      </c>
      <c r="G83" s="191" t="s">
        <v>265</v>
      </c>
      <c r="H83" s="448" t="s">
        <v>282</v>
      </c>
      <c r="I83" s="192" t="s">
        <v>331</v>
      </c>
      <c r="J83" s="192" t="s">
        <v>329</v>
      </c>
      <c r="K83" s="193" t="s">
        <v>164</v>
      </c>
      <c r="L83" s="82">
        <f t="shared" si="4"/>
        <v>1</v>
      </c>
    </row>
    <row r="84" spans="2:12" ht="18.600000000000001" customHeight="1" outlineLevel="1" x14ac:dyDescent="0.25">
      <c r="B84" s="187">
        <v>80</v>
      </c>
      <c r="C84" s="188">
        <v>80</v>
      </c>
      <c r="D84" s="189" t="s">
        <v>240</v>
      </c>
      <c r="E84" s="183" t="str">
        <f t="shared" si="3"/>
        <v>IV. kcs. Fiú</v>
      </c>
      <c r="F84" s="401">
        <v>38981</v>
      </c>
      <c r="G84" s="191" t="s">
        <v>266</v>
      </c>
      <c r="H84" s="448" t="s">
        <v>314</v>
      </c>
      <c r="I84" s="192" t="s">
        <v>331</v>
      </c>
      <c r="J84" s="192" t="s">
        <v>329</v>
      </c>
      <c r="K84" s="193" t="s">
        <v>164</v>
      </c>
      <c r="L84" s="82">
        <f t="shared" si="4"/>
        <v>1</v>
      </c>
    </row>
    <row r="85" spans="2:12" ht="18.600000000000001" customHeight="1" outlineLevel="1" x14ac:dyDescent="0.25">
      <c r="B85" s="187">
        <v>81</v>
      </c>
      <c r="C85" s="188">
        <v>81</v>
      </c>
      <c r="D85" s="189" t="s">
        <v>101</v>
      </c>
      <c r="E85" s="183" t="str">
        <f t="shared" si="3"/>
        <v>IV. kcs. Fiú</v>
      </c>
      <c r="F85" s="401">
        <v>38849</v>
      </c>
      <c r="G85" s="191" t="s">
        <v>265</v>
      </c>
      <c r="H85" s="448" t="s">
        <v>302</v>
      </c>
      <c r="I85" s="192" t="s">
        <v>331</v>
      </c>
      <c r="J85" s="192" t="s">
        <v>329</v>
      </c>
      <c r="K85" s="193" t="s">
        <v>164</v>
      </c>
      <c r="L85" s="82">
        <f t="shared" si="4"/>
        <v>1</v>
      </c>
    </row>
    <row r="86" spans="2:12" ht="18.600000000000001" customHeight="1" outlineLevel="1" x14ac:dyDescent="0.25">
      <c r="B86" s="187">
        <v>82</v>
      </c>
      <c r="C86" s="188">
        <v>82</v>
      </c>
      <c r="D86" s="189" t="s">
        <v>54</v>
      </c>
      <c r="E86" s="183" t="str">
        <f t="shared" si="3"/>
        <v>IV. kcs. Fiú</v>
      </c>
      <c r="F86" s="401">
        <v>38447</v>
      </c>
      <c r="G86" s="191" t="s">
        <v>265</v>
      </c>
      <c r="H86" s="448" t="s">
        <v>293</v>
      </c>
      <c r="I86" s="192" t="s">
        <v>331</v>
      </c>
      <c r="J86" s="192" t="s">
        <v>329</v>
      </c>
      <c r="K86" s="193" t="s">
        <v>164</v>
      </c>
      <c r="L86" s="82">
        <f t="shared" si="4"/>
        <v>1</v>
      </c>
    </row>
    <row r="87" spans="2:12" ht="18.600000000000001" customHeight="1" outlineLevel="1" x14ac:dyDescent="0.25">
      <c r="B87" s="187">
        <v>83</v>
      </c>
      <c r="C87" s="188">
        <v>83</v>
      </c>
      <c r="D87" s="189" t="s">
        <v>241</v>
      </c>
      <c r="E87" s="183" t="str">
        <f t="shared" si="3"/>
        <v>IV. kcs. Fiú</v>
      </c>
      <c r="F87" s="401">
        <v>38602</v>
      </c>
      <c r="G87" s="191" t="s">
        <v>266</v>
      </c>
      <c r="H87" s="448" t="s">
        <v>300</v>
      </c>
      <c r="I87" s="192" t="s">
        <v>331</v>
      </c>
      <c r="J87" s="192" t="s">
        <v>329</v>
      </c>
      <c r="K87" s="193" t="s">
        <v>164</v>
      </c>
      <c r="L87" s="82">
        <f t="shared" si="4"/>
        <v>1</v>
      </c>
    </row>
    <row r="88" spans="2:12" ht="18.600000000000001" customHeight="1" outlineLevel="1" x14ac:dyDescent="0.25">
      <c r="B88" s="187">
        <v>84</v>
      </c>
      <c r="C88" s="188">
        <v>84</v>
      </c>
      <c r="D88" s="189" t="s">
        <v>242</v>
      </c>
      <c r="E88" s="183" t="str">
        <f t="shared" si="3"/>
        <v>IV. kcs. Fiú</v>
      </c>
      <c r="F88" s="401">
        <v>38996</v>
      </c>
      <c r="G88" s="191" t="s">
        <v>264</v>
      </c>
      <c r="H88" s="448" t="s">
        <v>299</v>
      </c>
      <c r="I88" s="192" t="s">
        <v>331</v>
      </c>
      <c r="J88" s="192" t="s">
        <v>329</v>
      </c>
      <c r="K88" s="193" t="s">
        <v>164</v>
      </c>
      <c r="L88" s="82">
        <f t="shared" si="4"/>
        <v>1</v>
      </c>
    </row>
    <row r="89" spans="2:12" ht="18.600000000000001" customHeight="1" outlineLevel="1" x14ac:dyDescent="0.25">
      <c r="B89" s="187">
        <v>85</v>
      </c>
      <c r="C89" s="188">
        <v>85</v>
      </c>
      <c r="D89" s="189" t="s">
        <v>243</v>
      </c>
      <c r="E89" s="183" t="str">
        <f t="shared" si="3"/>
        <v>V. kcs. Leány</v>
      </c>
      <c r="F89" s="401">
        <v>38140</v>
      </c>
      <c r="G89" s="191" t="s">
        <v>265</v>
      </c>
      <c r="H89" s="448" t="s">
        <v>302</v>
      </c>
      <c r="I89" s="192" t="s">
        <v>332</v>
      </c>
      <c r="J89" s="192" t="s">
        <v>328</v>
      </c>
      <c r="K89" s="193" t="s">
        <v>165</v>
      </c>
      <c r="L89" s="82">
        <f t="shared" si="4"/>
        <v>1</v>
      </c>
    </row>
    <row r="90" spans="2:12" ht="18.600000000000001" customHeight="1" outlineLevel="1" x14ac:dyDescent="0.25">
      <c r="B90" s="187">
        <v>86</v>
      </c>
      <c r="C90" s="188">
        <v>86</v>
      </c>
      <c r="D90" s="189" t="s">
        <v>244</v>
      </c>
      <c r="E90" s="183" t="str">
        <f t="shared" si="3"/>
        <v>V. kcs. Leány</v>
      </c>
      <c r="F90" s="401">
        <v>38157</v>
      </c>
      <c r="G90" s="191" t="s">
        <v>265</v>
      </c>
      <c r="H90" s="448" t="s">
        <v>315</v>
      </c>
      <c r="I90" s="192" t="s">
        <v>332</v>
      </c>
      <c r="J90" s="192" t="s">
        <v>328</v>
      </c>
      <c r="K90" s="193" t="s">
        <v>165</v>
      </c>
      <c r="L90" s="82">
        <f t="shared" si="4"/>
        <v>1</v>
      </c>
    </row>
    <row r="91" spans="2:12" ht="18.600000000000001" customHeight="1" outlineLevel="1" x14ac:dyDescent="0.25">
      <c r="B91" s="187">
        <v>87</v>
      </c>
      <c r="C91" s="188">
        <v>87</v>
      </c>
      <c r="D91" s="189" t="s">
        <v>245</v>
      </c>
      <c r="E91" s="183" t="str">
        <f t="shared" si="3"/>
        <v>V. kcs. Fiú</v>
      </c>
      <c r="F91" s="401">
        <v>38337</v>
      </c>
      <c r="G91" s="191" t="s">
        <v>271</v>
      </c>
      <c r="H91" s="448" t="s">
        <v>303</v>
      </c>
      <c r="I91" s="192" t="s">
        <v>332</v>
      </c>
      <c r="J91" s="192" t="s">
        <v>329</v>
      </c>
      <c r="K91" s="193" t="s">
        <v>166</v>
      </c>
      <c r="L91" s="82">
        <f t="shared" si="4"/>
        <v>1</v>
      </c>
    </row>
    <row r="92" spans="2:12" ht="18.600000000000001" customHeight="1" outlineLevel="1" x14ac:dyDescent="0.25">
      <c r="B92" s="187">
        <v>88</v>
      </c>
      <c r="C92" s="188">
        <v>88</v>
      </c>
      <c r="D92" s="189" t="s">
        <v>246</v>
      </c>
      <c r="E92" s="183" t="str">
        <f t="shared" si="3"/>
        <v>V. kcs. Fiú</v>
      </c>
      <c r="F92" s="401">
        <v>38189</v>
      </c>
      <c r="G92" s="191" t="s">
        <v>269</v>
      </c>
      <c r="H92" s="448" t="s">
        <v>316</v>
      </c>
      <c r="I92" s="192" t="s">
        <v>332</v>
      </c>
      <c r="J92" s="192" t="s">
        <v>329</v>
      </c>
      <c r="K92" s="193" t="s">
        <v>166</v>
      </c>
      <c r="L92" s="82">
        <f t="shared" si="4"/>
        <v>1</v>
      </c>
    </row>
    <row r="93" spans="2:12" ht="18.600000000000001" customHeight="1" outlineLevel="1" x14ac:dyDescent="0.25">
      <c r="B93" s="187">
        <v>89</v>
      </c>
      <c r="C93" s="188">
        <v>89</v>
      </c>
      <c r="D93" s="189" t="s">
        <v>247</v>
      </c>
      <c r="E93" s="183" t="str">
        <f t="shared" si="3"/>
        <v>V. kcs. Fiú</v>
      </c>
      <c r="F93" s="401">
        <v>37739</v>
      </c>
      <c r="G93" s="191" t="s">
        <v>264</v>
      </c>
      <c r="H93" s="448" t="s">
        <v>317</v>
      </c>
      <c r="I93" s="192" t="s">
        <v>332</v>
      </c>
      <c r="J93" s="192" t="s">
        <v>329</v>
      </c>
      <c r="K93" s="193" t="s">
        <v>166</v>
      </c>
      <c r="L93" s="82">
        <f t="shared" si="4"/>
        <v>1</v>
      </c>
    </row>
    <row r="94" spans="2:12" ht="18.600000000000001" customHeight="1" outlineLevel="1" x14ac:dyDescent="0.25">
      <c r="B94" s="187">
        <v>90</v>
      </c>
      <c r="C94" s="188">
        <v>90</v>
      </c>
      <c r="D94" s="189" t="s">
        <v>248</v>
      </c>
      <c r="E94" s="183" t="str">
        <f t="shared" si="3"/>
        <v>V. kcs. Fiú</v>
      </c>
      <c r="F94" s="401">
        <v>38186</v>
      </c>
      <c r="G94" s="191" t="s">
        <v>266</v>
      </c>
      <c r="H94" s="448" t="s">
        <v>318</v>
      </c>
      <c r="I94" s="192" t="s">
        <v>332</v>
      </c>
      <c r="J94" s="192" t="s">
        <v>329</v>
      </c>
      <c r="K94" s="193" t="s">
        <v>166</v>
      </c>
      <c r="L94" s="82">
        <f t="shared" si="4"/>
        <v>1</v>
      </c>
    </row>
    <row r="95" spans="2:12" ht="18.600000000000001" customHeight="1" outlineLevel="1" x14ac:dyDescent="0.25">
      <c r="B95" s="187">
        <v>91</v>
      </c>
      <c r="C95" s="188">
        <v>91</v>
      </c>
      <c r="D95" s="189" t="s">
        <v>249</v>
      </c>
      <c r="E95" s="183" t="str">
        <f t="shared" si="3"/>
        <v>V. kcs. Fiú</v>
      </c>
      <c r="F95" s="401">
        <v>38006</v>
      </c>
      <c r="G95" s="191" t="s">
        <v>266</v>
      </c>
      <c r="H95" s="448" t="s">
        <v>319</v>
      </c>
      <c r="I95" s="192" t="s">
        <v>332</v>
      </c>
      <c r="J95" s="192" t="s">
        <v>329</v>
      </c>
      <c r="K95" s="193" t="s">
        <v>166</v>
      </c>
      <c r="L95" s="82">
        <f t="shared" si="4"/>
        <v>1</v>
      </c>
    </row>
    <row r="96" spans="2:12" ht="18.600000000000001" customHeight="1" outlineLevel="1" x14ac:dyDescent="0.25">
      <c r="B96" s="187">
        <v>92</v>
      </c>
      <c r="C96" s="188">
        <v>92</v>
      </c>
      <c r="D96" s="189" t="s">
        <v>62</v>
      </c>
      <c r="E96" s="183" t="str">
        <f t="shared" si="3"/>
        <v>V. kcs. Fiú</v>
      </c>
      <c r="F96" s="401">
        <v>38176</v>
      </c>
      <c r="G96" s="191" t="s">
        <v>265</v>
      </c>
      <c r="H96" s="448" t="s">
        <v>320</v>
      </c>
      <c r="I96" s="192" t="s">
        <v>332</v>
      </c>
      <c r="J96" s="192" t="s">
        <v>329</v>
      </c>
      <c r="K96" s="193" t="s">
        <v>166</v>
      </c>
      <c r="L96" s="82">
        <f t="shared" si="4"/>
        <v>1</v>
      </c>
    </row>
    <row r="97" spans="2:12" ht="18.600000000000001" customHeight="1" outlineLevel="1" x14ac:dyDescent="0.25">
      <c r="B97" s="187">
        <v>93</v>
      </c>
      <c r="C97" s="188">
        <v>93</v>
      </c>
      <c r="D97" s="189" t="s">
        <v>250</v>
      </c>
      <c r="E97" s="183" t="str">
        <f t="shared" si="3"/>
        <v>V. kcs. Fiú</v>
      </c>
      <c r="F97" s="401">
        <v>37927</v>
      </c>
      <c r="G97" s="191" t="s">
        <v>265</v>
      </c>
      <c r="H97" s="448" t="s">
        <v>321</v>
      </c>
      <c r="I97" s="192" t="s">
        <v>332</v>
      </c>
      <c r="J97" s="192" t="s">
        <v>329</v>
      </c>
      <c r="K97" s="193" t="s">
        <v>166</v>
      </c>
      <c r="L97" s="82">
        <f t="shared" si="4"/>
        <v>1</v>
      </c>
    </row>
    <row r="98" spans="2:12" ht="18.600000000000001" customHeight="1" outlineLevel="1" x14ac:dyDescent="0.25">
      <c r="B98" s="187">
        <v>94</v>
      </c>
      <c r="C98" s="188">
        <v>94</v>
      </c>
      <c r="D98" s="189" t="s">
        <v>251</v>
      </c>
      <c r="E98" s="183" t="str">
        <f t="shared" si="3"/>
        <v>VI. kcs. Leány</v>
      </c>
      <c r="F98" s="401">
        <v>37466</v>
      </c>
      <c r="G98" s="191" t="s">
        <v>264</v>
      </c>
      <c r="H98" s="448" t="s">
        <v>317</v>
      </c>
      <c r="I98" s="192" t="s">
        <v>333</v>
      </c>
      <c r="J98" s="192" t="s">
        <v>328</v>
      </c>
      <c r="K98" s="193" t="s">
        <v>167</v>
      </c>
      <c r="L98" s="82">
        <f t="shared" si="4"/>
        <v>1</v>
      </c>
    </row>
    <row r="99" spans="2:12" ht="18.600000000000001" customHeight="1" outlineLevel="1" x14ac:dyDescent="0.25">
      <c r="B99" s="187">
        <v>95</v>
      </c>
      <c r="C99" s="188">
        <v>95</v>
      </c>
      <c r="D99" s="189" t="s">
        <v>252</v>
      </c>
      <c r="E99" s="183" t="str">
        <f t="shared" si="3"/>
        <v>VI. kcs. Leány</v>
      </c>
      <c r="F99" s="401">
        <v>37105</v>
      </c>
      <c r="G99" s="191" t="s">
        <v>265</v>
      </c>
      <c r="H99" s="448" t="s">
        <v>315</v>
      </c>
      <c r="I99" s="192" t="s">
        <v>333</v>
      </c>
      <c r="J99" s="192" t="s">
        <v>328</v>
      </c>
      <c r="K99" s="193" t="s">
        <v>167</v>
      </c>
      <c r="L99" s="82">
        <f t="shared" si="4"/>
        <v>1</v>
      </c>
    </row>
    <row r="100" spans="2:12" ht="18.600000000000001" customHeight="1" outlineLevel="1" x14ac:dyDescent="0.25">
      <c r="B100" s="187">
        <v>96</v>
      </c>
      <c r="C100" s="188">
        <v>96</v>
      </c>
      <c r="D100" s="189" t="s">
        <v>253</v>
      </c>
      <c r="E100" s="183" t="str">
        <f t="shared" ref="E100:E112" si="5">+K100</f>
        <v>VI. kcs. Leány</v>
      </c>
      <c r="F100" s="401">
        <v>37318</v>
      </c>
      <c r="G100" s="191" t="s">
        <v>266</v>
      </c>
      <c r="H100" s="448" t="s">
        <v>322</v>
      </c>
      <c r="I100" s="192" t="s">
        <v>333</v>
      </c>
      <c r="J100" s="192" t="s">
        <v>328</v>
      </c>
      <c r="K100" s="193" t="s">
        <v>167</v>
      </c>
      <c r="L100" s="82">
        <f t="shared" ref="L100:L112" si="6">IF(B100&gt;0,1,0)</f>
        <v>1</v>
      </c>
    </row>
    <row r="101" spans="2:12" ht="18.600000000000001" customHeight="1" outlineLevel="1" x14ac:dyDescent="0.25">
      <c r="B101" s="187">
        <v>97</v>
      </c>
      <c r="C101" s="188">
        <v>97</v>
      </c>
      <c r="D101" s="189" t="s">
        <v>254</v>
      </c>
      <c r="E101" s="183" t="str">
        <f t="shared" si="5"/>
        <v>VI. kcs. Leány</v>
      </c>
      <c r="F101" s="401">
        <v>37545</v>
      </c>
      <c r="G101" s="191" t="s">
        <v>269</v>
      </c>
      <c r="H101" s="448" t="s">
        <v>323</v>
      </c>
      <c r="I101" s="192" t="s">
        <v>333</v>
      </c>
      <c r="J101" s="192" t="s">
        <v>328</v>
      </c>
      <c r="K101" s="193" t="s">
        <v>167</v>
      </c>
      <c r="L101" s="82">
        <f t="shared" si="6"/>
        <v>1</v>
      </c>
    </row>
    <row r="102" spans="2:12" ht="18.600000000000001" customHeight="1" outlineLevel="1" x14ac:dyDescent="0.25">
      <c r="B102" s="187">
        <v>98</v>
      </c>
      <c r="C102" s="188">
        <v>98</v>
      </c>
      <c r="D102" s="189" t="s">
        <v>255</v>
      </c>
      <c r="E102" s="183" t="str">
        <f t="shared" si="5"/>
        <v>VI. kcs. Fiú</v>
      </c>
      <c r="F102" s="401">
        <v>36868</v>
      </c>
      <c r="G102" s="191" t="s">
        <v>266</v>
      </c>
      <c r="H102" s="448" t="s">
        <v>324</v>
      </c>
      <c r="I102" s="192" t="s">
        <v>333</v>
      </c>
      <c r="J102" s="192" t="s">
        <v>329</v>
      </c>
      <c r="K102" s="193" t="s">
        <v>168</v>
      </c>
      <c r="L102" s="82">
        <f t="shared" si="6"/>
        <v>1</v>
      </c>
    </row>
    <row r="103" spans="2:12" ht="18.600000000000001" customHeight="1" outlineLevel="1" x14ac:dyDescent="0.25">
      <c r="B103" s="187">
        <v>99</v>
      </c>
      <c r="C103" s="188">
        <v>99</v>
      </c>
      <c r="D103" s="189" t="s">
        <v>256</v>
      </c>
      <c r="E103" s="183" t="str">
        <f t="shared" si="5"/>
        <v>VI. kcs. Fiú</v>
      </c>
      <c r="F103" s="401">
        <v>37461</v>
      </c>
      <c r="G103" s="191" t="s">
        <v>273</v>
      </c>
      <c r="H103" s="448" t="s">
        <v>325</v>
      </c>
      <c r="I103" s="192" t="s">
        <v>333</v>
      </c>
      <c r="J103" s="192" t="s">
        <v>329</v>
      </c>
      <c r="K103" s="193" t="s">
        <v>168</v>
      </c>
      <c r="L103" s="82">
        <f t="shared" si="6"/>
        <v>1</v>
      </c>
    </row>
    <row r="104" spans="2:12" ht="18.600000000000001" customHeight="1" outlineLevel="1" x14ac:dyDescent="0.25">
      <c r="B104" s="187">
        <v>100</v>
      </c>
      <c r="C104" s="188">
        <v>100</v>
      </c>
      <c r="D104" s="189" t="s">
        <v>257</v>
      </c>
      <c r="E104" s="183" t="str">
        <f t="shared" si="5"/>
        <v>VI. kcs. Fiú</v>
      </c>
      <c r="F104" s="401">
        <v>37213</v>
      </c>
      <c r="G104" s="191" t="s">
        <v>273</v>
      </c>
      <c r="H104" s="448" t="s">
        <v>326</v>
      </c>
      <c r="I104" s="192" t="s">
        <v>333</v>
      </c>
      <c r="J104" s="192" t="s">
        <v>329</v>
      </c>
      <c r="K104" s="193" t="s">
        <v>168</v>
      </c>
      <c r="L104" s="82">
        <f t="shared" si="6"/>
        <v>1</v>
      </c>
    </row>
    <row r="105" spans="2:12" ht="18.600000000000001" customHeight="1" outlineLevel="1" x14ac:dyDescent="0.25">
      <c r="B105" s="187">
        <v>101</v>
      </c>
      <c r="C105" s="188">
        <v>101</v>
      </c>
      <c r="D105" s="189" t="s">
        <v>258</v>
      </c>
      <c r="E105" s="183" t="str">
        <f t="shared" si="5"/>
        <v>VI. kcs. Fiú</v>
      </c>
      <c r="F105" s="401">
        <v>36868</v>
      </c>
      <c r="G105" s="191" t="s">
        <v>266</v>
      </c>
      <c r="H105" s="448" t="s">
        <v>324</v>
      </c>
      <c r="I105" s="192" t="s">
        <v>333</v>
      </c>
      <c r="J105" s="192" t="s">
        <v>329</v>
      </c>
      <c r="K105" s="193" t="s">
        <v>168</v>
      </c>
      <c r="L105" s="82">
        <f t="shared" si="6"/>
        <v>1</v>
      </c>
    </row>
    <row r="106" spans="2:12" ht="18.600000000000001" customHeight="1" outlineLevel="1" x14ac:dyDescent="0.25">
      <c r="B106" s="187">
        <v>102</v>
      </c>
      <c r="C106" s="188">
        <v>102</v>
      </c>
      <c r="D106" s="189" t="s">
        <v>259</v>
      </c>
      <c r="E106" s="183" t="str">
        <f t="shared" si="5"/>
        <v>VI. kcs. Fiú</v>
      </c>
      <c r="F106" s="401">
        <v>37313</v>
      </c>
      <c r="G106" s="191" t="s">
        <v>266</v>
      </c>
      <c r="H106" s="448" t="s">
        <v>327</v>
      </c>
      <c r="I106" s="192" t="s">
        <v>333</v>
      </c>
      <c r="J106" s="192" t="s">
        <v>329</v>
      </c>
      <c r="K106" s="193" t="s">
        <v>168</v>
      </c>
      <c r="L106" s="82">
        <f t="shared" si="6"/>
        <v>1</v>
      </c>
    </row>
    <row r="107" spans="2:12" ht="18.600000000000001" customHeight="1" outlineLevel="1" x14ac:dyDescent="0.25">
      <c r="B107" s="187">
        <v>103</v>
      </c>
      <c r="C107" s="188"/>
      <c r="D107" s="189"/>
      <c r="E107" s="183">
        <f t="shared" si="5"/>
        <v>0</v>
      </c>
      <c r="F107" s="190"/>
      <c r="G107" s="191"/>
      <c r="H107" s="448"/>
      <c r="I107" s="192"/>
      <c r="J107" s="192"/>
      <c r="K107" s="193"/>
      <c r="L107" s="82">
        <f t="shared" si="6"/>
        <v>1</v>
      </c>
    </row>
    <row r="108" spans="2:12" ht="18.600000000000001" customHeight="1" outlineLevel="1" x14ac:dyDescent="0.25">
      <c r="B108" s="187">
        <v>104</v>
      </c>
      <c r="C108" s="188"/>
      <c r="D108" s="189"/>
      <c r="E108" s="183">
        <f t="shared" si="5"/>
        <v>0</v>
      </c>
      <c r="F108" s="190"/>
      <c r="G108" s="191"/>
      <c r="H108" s="448"/>
      <c r="I108" s="192"/>
      <c r="J108" s="192"/>
      <c r="K108" s="193"/>
      <c r="L108" s="82">
        <f t="shared" si="6"/>
        <v>1</v>
      </c>
    </row>
    <row r="109" spans="2:12" ht="18.600000000000001" customHeight="1" outlineLevel="1" x14ac:dyDescent="0.25">
      <c r="B109" s="187">
        <v>105</v>
      </c>
      <c r="C109" s="188"/>
      <c r="D109" s="189"/>
      <c r="E109" s="183">
        <f t="shared" si="5"/>
        <v>0</v>
      </c>
      <c r="F109" s="190"/>
      <c r="G109" s="191"/>
      <c r="H109" s="448"/>
      <c r="I109" s="192"/>
      <c r="J109" s="192"/>
      <c r="K109" s="193"/>
      <c r="L109" s="82">
        <f t="shared" si="6"/>
        <v>1</v>
      </c>
    </row>
    <row r="110" spans="2:12" ht="18.600000000000001" customHeight="1" outlineLevel="1" x14ac:dyDescent="0.25">
      <c r="B110" s="187">
        <v>106</v>
      </c>
      <c r="C110" s="188"/>
      <c r="D110" s="189"/>
      <c r="E110" s="183">
        <f t="shared" si="5"/>
        <v>0</v>
      </c>
      <c r="F110" s="190"/>
      <c r="G110" s="191"/>
      <c r="H110" s="448"/>
      <c r="I110" s="192"/>
      <c r="J110" s="192"/>
      <c r="K110" s="193"/>
      <c r="L110" s="82">
        <f t="shared" si="6"/>
        <v>1</v>
      </c>
    </row>
    <row r="111" spans="2:12" ht="18.600000000000001" customHeight="1" outlineLevel="1" x14ac:dyDescent="0.25">
      <c r="B111" s="187">
        <v>107</v>
      </c>
      <c r="C111" s="188"/>
      <c r="D111" s="189"/>
      <c r="E111" s="183">
        <f t="shared" si="5"/>
        <v>0</v>
      </c>
      <c r="F111" s="190"/>
      <c r="G111" s="191"/>
      <c r="H111" s="448"/>
      <c r="I111" s="192"/>
      <c r="J111" s="192"/>
      <c r="K111" s="193"/>
      <c r="L111" s="82">
        <f t="shared" si="6"/>
        <v>1</v>
      </c>
    </row>
    <row r="112" spans="2:12" ht="18.600000000000001" customHeight="1" outlineLevel="1" x14ac:dyDescent="0.25">
      <c r="B112" s="187">
        <v>108</v>
      </c>
      <c r="C112" s="188"/>
      <c r="D112" s="189"/>
      <c r="E112" s="183">
        <f t="shared" si="5"/>
        <v>0</v>
      </c>
      <c r="F112" s="190"/>
      <c r="G112" s="191"/>
      <c r="H112" s="448"/>
      <c r="I112" s="192"/>
      <c r="J112" s="192"/>
      <c r="K112" s="193"/>
      <c r="L112" s="82">
        <f t="shared" si="6"/>
        <v>1</v>
      </c>
    </row>
    <row r="113" spans="2:12" ht="18.600000000000001" customHeight="1" thickBot="1" x14ac:dyDescent="0.3">
      <c r="B113" s="194"/>
      <c r="C113" s="195"/>
      <c r="D113" s="196"/>
      <c r="E113" s="197"/>
      <c r="F113" s="198"/>
      <c r="G113" s="199"/>
      <c r="H113" s="449"/>
      <c r="I113" s="200"/>
      <c r="J113" s="200"/>
      <c r="K113" s="201"/>
      <c r="L113" s="82">
        <f t="shared" si="4"/>
        <v>0</v>
      </c>
    </row>
    <row r="114" spans="2:12" x14ac:dyDescent="0.25">
      <c r="K114" s="205"/>
    </row>
    <row r="116" spans="2:12" x14ac:dyDescent="0.25">
      <c r="G116" s="84" t="s">
        <v>271</v>
      </c>
      <c r="H116" s="433">
        <f>SUMIF($G$5:$G$113,G116,$L$5:$L$113)</f>
        <v>3</v>
      </c>
      <c r="K116" s="74"/>
    </row>
    <row r="117" spans="2:12" x14ac:dyDescent="0.25">
      <c r="G117" s="84" t="s">
        <v>273</v>
      </c>
      <c r="H117" s="433">
        <f t="shared" ref="H117:H126" si="7">SUMIF($G$5:$G$113,G117,$L$5:$L$113)</f>
        <v>2</v>
      </c>
      <c r="K117" s="74"/>
    </row>
    <row r="118" spans="2:12" x14ac:dyDescent="0.25">
      <c r="G118" s="84" t="s">
        <v>269</v>
      </c>
      <c r="H118" s="433">
        <f t="shared" si="7"/>
        <v>10</v>
      </c>
      <c r="K118" s="74"/>
    </row>
    <row r="119" spans="2:12" x14ac:dyDescent="0.25">
      <c r="G119" s="84" t="s">
        <v>266</v>
      </c>
      <c r="H119" s="433">
        <f t="shared" si="7"/>
        <v>35</v>
      </c>
      <c r="K119" s="74"/>
    </row>
    <row r="120" spans="2:12" x14ac:dyDescent="0.25">
      <c r="G120" s="84" t="s">
        <v>267</v>
      </c>
      <c r="H120" s="433">
        <f t="shared" si="7"/>
        <v>2</v>
      </c>
      <c r="K120" s="74"/>
    </row>
    <row r="121" spans="2:12" x14ac:dyDescent="0.25">
      <c r="G121" s="84" t="s">
        <v>265</v>
      </c>
      <c r="H121" s="433">
        <f t="shared" si="7"/>
        <v>30</v>
      </c>
      <c r="K121" s="74"/>
    </row>
    <row r="122" spans="2:12" x14ac:dyDescent="0.25">
      <c r="G122" s="84" t="s">
        <v>334</v>
      </c>
      <c r="H122" s="433">
        <f t="shared" si="7"/>
        <v>1</v>
      </c>
      <c r="K122" s="74"/>
    </row>
    <row r="123" spans="2:12" x14ac:dyDescent="0.25">
      <c r="G123" s="84" t="s">
        <v>272</v>
      </c>
      <c r="H123" s="433">
        <f t="shared" si="7"/>
        <v>1</v>
      </c>
      <c r="K123" s="74"/>
    </row>
    <row r="124" spans="2:12" x14ac:dyDescent="0.25">
      <c r="G124" s="84" t="s">
        <v>264</v>
      </c>
      <c r="H124" s="433">
        <f t="shared" si="7"/>
        <v>16</v>
      </c>
      <c r="K124" s="74"/>
    </row>
    <row r="125" spans="2:12" x14ac:dyDescent="0.25">
      <c r="G125" s="84" t="s">
        <v>270</v>
      </c>
      <c r="H125" s="433">
        <f t="shared" si="7"/>
        <v>1</v>
      </c>
      <c r="K125" s="74"/>
    </row>
    <row r="126" spans="2:12" x14ac:dyDescent="0.25">
      <c r="G126" s="84" t="s">
        <v>268</v>
      </c>
      <c r="H126" s="433">
        <f t="shared" si="7"/>
        <v>1</v>
      </c>
      <c r="K126" s="74"/>
    </row>
    <row r="127" spans="2:12" x14ac:dyDescent="0.25">
      <c r="D127" s="74"/>
      <c r="E127" s="74"/>
      <c r="F127" s="74"/>
      <c r="G127" s="74"/>
      <c r="H127" s="450"/>
      <c r="I127" s="74"/>
      <c r="J127" s="74"/>
      <c r="K127" s="74"/>
    </row>
    <row r="128" spans="2:12" x14ac:dyDescent="0.25">
      <c r="D128" s="74"/>
      <c r="E128" s="74"/>
      <c r="F128" s="74"/>
      <c r="G128" s="133" t="s">
        <v>154</v>
      </c>
      <c r="H128" s="451">
        <f>SUM(H116:H127)</f>
        <v>102</v>
      </c>
    </row>
    <row r="129" spans="4:7" x14ac:dyDescent="0.25">
      <c r="D129" s="74"/>
      <c r="E129" s="74"/>
      <c r="F129" s="74"/>
      <c r="G129" s="74"/>
    </row>
    <row r="130" spans="4:7" x14ac:dyDescent="0.25">
      <c r="D130" s="74"/>
      <c r="E130" s="74"/>
      <c r="F130" s="74"/>
      <c r="G130" s="74"/>
    </row>
    <row r="131" spans="4:7" x14ac:dyDescent="0.25">
      <c r="D131" s="74"/>
      <c r="E131" s="74"/>
      <c r="F131" s="74"/>
      <c r="G131" s="74"/>
    </row>
    <row r="132" spans="4:7" x14ac:dyDescent="0.25">
      <c r="D132" s="74"/>
      <c r="E132" s="74"/>
      <c r="F132" s="74"/>
      <c r="G132" s="74"/>
    </row>
    <row r="133" spans="4:7" x14ac:dyDescent="0.25">
      <c r="D133" s="74"/>
      <c r="E133" s="74"/>
      <c r="F133" s="74"/>
      <c r="G133" s="74"/>
    </row>
  </sheetData>
  <autoFilter ref="C4:K113" xr:uid="{00000000-0009-0000-0000-000002000000}">
    <sortState xmlns:xlrd2="http://schemas.microsoft.com/office/spreadsheetml/2017/richdata2" ref="C5:K113">
      <sortCondition ref="D4:D113"/>
    </sortState>
  </autoFilter>
  <sortState xmlns:xlrd2="http://schemas.microsoft.com/office/spreadsheetml/2017/richdata2" ref="G116:G126">
    <sortCondition ref="G116"/>
  </sortState>
  <mergeCells count="3">
    <mergeCell ref="B1:K1"/>
    <mergeCell ref="B2:K2"/>
    <mergeCell ref="B3:K3"/>
  </mergeCells>
  <pageMargins left="0.62992125984251968" right="0.55118110236220474" top="1.94" bottom="0.55000000000000004" header="0.36" footer="0.17"/>
  <pageSetup paperSize="9" scale="80" fitToHeight="0" orientation="portrait" horizontalDpi="200" verticalDpi="200" r:id="rId2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xr:uid="{00000000-0002-0000-0200-000000000000}">
          <x14:formula1>
            <xm:f>Kategóriák!$C$6:$C$27</xm:f>
          </x14:formula1>
          <xm:sqref>K5:K113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1" filterMode="1">
    <pageSetUpPr fitToPage="1"/>
  </sheetPr>
  <dimension ref="B1:K353"/>
  <sheetViews>
    <sheetView showGridLines="0" view="pageBreakPreview" topLeftCell="A3" zoomScale="120" zoomScaleNormal="110" zoomScaleSheetLayoutView="120" workbookViewId="0">
      <pane ySplit="2" topLeftCell="A5" activePane="bottomLeft" state="frozen"/>
      <selection activeCell="A15" sqref="A15"/>
      <selection pane="bottomLeft" activeCell="H6" sqref="H6"/>
    </sheetView>
  </sheetViews>
  <sheetFormatPr defaultColWidth="8.6640625" defaultRowHeight="13.2" outlineLevelRow="1" outlineLevelCol="1" x14ac:dyDescent="0.25"/>
  <cols>
    <col min="1" max="1" width="3.5546875" style="74" customWidth="1"/>
    <col min="2" max="2" width="6.33203125" style="83" bestFit="1" customWidth="1"/>
    <col min="3" max="3" width="24.44140625" style="202" customWidth="1"/>
    <col min="4" max="4" width="31" style="203" hidden="1" customWidth="1" outlineLevel="1"/>
    <col min="5" max="5" width="11" style="424" bestFit="1" customWidth="1" collapsed="1"/>
    <col min="6" max="6" width="10.33203125" style="426" customWidth="1"/>
    <col min="7" max="7" width="20.6640625" style="83" bestFit="1" customWidth="1"/>
    <col min="8" max="8" width="12.33203125" style="204" customWidth="1" outlineLevel="1"/>
    <col min="9" max="9" width="22.6640625" style="145" customWidth="1"/>
    <col min="10" max="10" width="9.33203125" style="82" hidden="1" customWidth="1" outlineLevel="1"/>
    <col min="11" max="11" width="8.6640625" style="74" collapsed="1"/>
    <col min="12" max="16384" width="8.6640625" style="74"/>
  </cols>
  <sheetData>
    <row r="1" spans="2:10" ht="61.5" customHeight="1" x14ac:dyDescent="0.25">
      <c r="B1" s="474" t="str">
        <f>+Kategóriák!B1</f>
        <v>SÍFUTÓ DIÁKOLIMPIA - 2020.02.12. - Mátraszentistván</v>
      </c>
      <c r="C1" s="489"/>
      <c r="D1" s="476"/>
      <c r="E1" s="474"/>
      <c r="F1" s="474"/>
      <c r="G1" s="474"/>
      <c r="H1" s="474"/>
      <c r="I1" s="474"/>
    </row>
    <row r="2" spans="2:10" ht="44.7" customHeight="1" x14ac:dyDescent="0.25">
      <c r="B2" s="475" t="str">
        <f>+Kategóriák!B2</f>
        <v xml:space="preserve">Egyéni futam / Individual Race </v>
      </c>
      <c r="C2" s="475"/>
      <c r="D2" s="475"/>
      <c r="E2" s="475"/>
      <c r="F2" s="475"/>
      <c r="G2" s="475"/>
      <c r="H2" s="475"/>
      <c r="I2" s="475"/>
    </row>
    <row r="3" spans="2:10" ht="40.5" customHeight="1" thickBot="1" x14ac:dyDescent="0.3">
      <c r="B3" s="487" t="s">
        <v>69</v>
      </c>
      <c r="C3" s="488"/>
      <c r="D3" s="487"/>
      <c r="E3" s="487"/>
      <c r="F3" s="487"/>
      <c r="G3" s="487"/>
      <c r="H3" s="487"/>
      <c r="I3" s="487"/>
    </row>
    <row r="4" spans="2:10" s="179" customFormat="1" ht="22.5" customHeight="1" thickBot="1" x14ac:dyDescent="0.35">
      <c r="B4" s="170" t="s">
        <v>1</v>
      </c>
      <c r="C4" s="172" t="s">
        <v>2</v>
      </c>
      <c r="D4" s="173" t="s">
        <v>33</v>
      </c>
      <c r="E4" s="405" t="s">
        <v>3</v>
      </c>
      <c r="F4" s="175" t="s">
        <v>263</v>
      </c>
      <c r="G4" s="171" t="s">
        <v>274</v>
      </c>
      <c r="H4" s="176" t="s">
        <v>23</v>
      </c>
      <c r="I4" s="177" t="s">
        <v>39</v>
      </c>
      <c r="J4" s="178"/>
    </row>
    <row r="5" spans="2:10" ht="15" customHeight="1" thickTop="1" x14ac:dyDescent="0.25">
      <c r="B5" s="224" t="str">
        <f>+Kategóriák!$E$6</f>
        <v>I. kcs. Leány (2011-) - 0,5 km klasszikus</v>
      </c>
      <c r="C5" s="206"/>
      <c r="D5" s="206"/>
      <c r="E5" s="413"/>
      <c r="F5" s="414"/>
      <c r="G5" s="207"/>
      <c r="H5" s="21">
        <v>3.4722222222222224E-4</v>
      </c>
      <c r="I5" s="208"/>
    </row>
    <row r="6" spans="2:10" ht="15" customHeight="1" outlineLevel="1" x14ac:dyDescent="0.25">
      <c r="B6" s="180">
        <v>1</v>
      </c>
      <c r="C6" s="209" t="str">
        <f>IFERROR(VLOOKUP($B6,'Nevezési lista'!$C$4:$K$116,MATCH(C$4,'Nevezési lista'!$C$4:$K$4,0),FALSE),"")</f>
        <v>Nagy Sarolta</v>
      </c>
      <c r="D6" s="210" t="str">
        <f>+B5</f>
        <v>I. kcs. Leány (2011-) - 0,5 km klasszikus</v>
      </c>
      <c r="E6" s="415">
        <f>IFERROR(VLOOKUP($B6,'Nevezési lista'!$C$4:$K$116,MATCH(E$4,'Nevezési lista'!$C$4:$K$4,0),FALSE),"")</f>
        <v>40881</v>
      </c>
      <c r="F6" s="416" t="str">
        <f>IFERROR(VLOOKUP($B6,'Nevezési lista'!$C$4:$K$116,MATCH(F$4,'Nevezési lista'!$C$4:$K$4,0),FALSE),"")</f>
        <v>Pest</v>
      </c>
      <c r="G6" s="408" t="str">
        <f>IFERROR(VLOOKUP($B6,'Nevezési lista'!$C$4:$K$116,MATCH(G$4,'Nevezési lista'!$C$4:$K$4,0),FALSE),"")</f>
        <v>József Nádor Általános Iskola és Alapfokú Művészeti Iskola (ÖKO Iskola)</v>
      </c>
      <c r="H6" s="6">
        <f>+Versenyprogram!C12+H5</f>
        <v>0.41701388888888885</v>
      </c>
      <c r="I6" s="211"/>
      <c r="J6" s="82">
        <f>IF(B6&gt;0,1,0)</f>
        <v>1</v>
      </c>
    </row>
    <row r="7" spans="2:10" ht="15" customHeight="1" outlineLevel="1" x14ac:dyDescent="0.25">
      <c r="B7" s="187">
        <v>2</v>
      </c>
      <c r="C7" s="189" t="str">
        <f>IFERROR(VLOOKUP($B7,'Nevezési lista'!$C$4:$K$116,MATCH(C$4,'Nevezési lista'!$C$4:$K$4,0),FALSE),"")</f>
        <v>Birner Léna Petra</v>
      </c>
      <c r="D7" s="212" t="str">
        <f>+D6</f>
        <v>I. kcs. Leány (2011-) - 0,5 km klasszikus</v>
      </c>
      <c r="E7" s="417">
        <f>IFERROR(VLOOKUP($B7,'Nevezési lista'!$C$4:$K$116,MATCH(E$4,'Nevezési lista'!$C$4:$K$4,0),FALSE),"")</f>
        <v>40808</v>
      </c>
      <c r="F7" s="418" t="str">
        <f>IFERROR(VLOOKUP($B7,'Nevezési lista'!$C$4:$K$116,MATCH(F$4,'Nevezési lista'!$C$4:$K$4,0),FALSE),"")</f>
        <v>Heves</v>
      </c>
      <c r="G7" s="409" t="str">
        <f>IFERROR(VLOOKUP($B7,'Nevezési lista'!$C$4:$K$116,MATCH(G$4,'Nevezési lista'!$C$4:$K$4,0),FALSE),"")</f>
        <v>Gyöngyösi Arany János Általános Iskola</v>
      </c>
      <c r="H7" s="213">
        <f>H6+$H$5</f>
        <v>0.41736111111111107</v>
      </c>
      <c r="I7" s="214"/>
      <c r="J7" s="82">
        <f t="shared" ref="J7:J21" si="0">IF(B7&gt;0,1,0)</f>
        <v>1</v>
      </c>
    </row>
    <row r="8" spans="2:10" ht="15" customHeight="1" outlineLevel="1" x14ac:dyDescent="0.25">
      <c r="B8" s="187">
        <v>3</v>
      </c>
      <c r="C8" s="189" t="str">
        <f>IFERROR(VLOOKUP($B8,'Nevezési lista'!$C$4:$K$116,MATCH(C$4,'Nevezési lista'!$C$4:$K$4,0),FALSE),"")</f>
        <v>Gergely Lujza Piroska</v>
      </c>
      <c r="D8" s="212" t="str">
        <f t="shared" ref="D8:D20" si="1">+D7</f>
        <v>I. kcs. Leány (2011-) - 0,5 km klasszikus</v>
      </c>
      <c r="E8" s="417">
        <f>IFERROR(VLOOKUP($B8,'Nevezési lista'!$C$4:$K$116,MATCH(E$4,'Nevezési lista'!$C$4:$K$4,0),FALSE),"")</f>
        <v>41163</v>
      </c>
      <c r="F8" s="418" t="str">
        <f>IFERROR(VLOOKUP($B8,'Nevezési lista'!$C$4:$K$116,MATCH(F$4,'Nevezési lista'!$C$4:$K$4,0),FALSE),"")</f>
        <v>Budapest</v>
      </c>
      <c r="G8" s="409" t="str">
        <f>IFERROR(VLOOKUP($B8,'Nevezési lista'!$C$4:$K$116,MATCH(G$4,'Nevezési lista'!$C$4:$K$4,0),FALSE),"")</f>
        <v>Budenz József Általános Iskola és Gimnázium</v>
      </c>
      <c r="H8" s="213">
        <f t="shared" ref="H8:H20" si="2">H7+$H$5</f>
        <v>0.41770833333333329</v>
      </c>
      <c r="I8" s="214"/>
      <c r="J8" s="82">
        <f t="shared" si="0"/>
        <v>1</v>
      </c>
    </row>
    <row r="9" spans="2:10" ht="15" customHeight="1" outlineLevel="1" x14ac:dyDescent="0.25">
      <c r="B9" s="187">
        <v>4</v>
      </c>
      <c r="C9" s="189" t="str">
        <f>IFERROR(VLOOKUP($B9,'Nevezési lista'!$C$4:$K$116,MATCH(C$4,'Nevezési lista'!$C$4:$K$4,0),FALSE),"")</f>
        <v>Sári Laura</v>
      </c>
      <c r="D9" s="212" t="str">
        <f t="shared" si="1"/>
        <v>I. kcs. Leány (2011-) - 0,5 km klasszikus</v>
      </c>
      <c r="E9" s="417">
        <f>IFERROR(VLOOKUP($B9,'Nevezési lista'!$C$4:$K$116,MATCH(E$4,'Nevezési lista'!$C$4:$K$4,0),FALSE),"")</f>
        <v>41383</v>
      </c>
      <c r="F9" s="418" t="str">
        <f>IFERROR(VLOOKUP($B9,'Nevezési lista'!$C$4:$K$116,MATCH(F$4,'Nevezési lista'!$C$4:$K$4,0),FALSE),"")</f>
        <v>Győr-M-S</v>
      </c>
      <c r="G9" s="409" t="str">
        <f>IFERROR(VLOOKUP($B9,'Nevezési lista'!$C$4:$K$116,MATCH(G$4,'Nevezési lista'!$C$4:$K$4,0),FALSE),"")</f>
        <v>Prohászka Ottokár Orsolyita Gimnázium, Általános Iskola és Óvoda</v>
      </c>
      <c r="H9" s="213">
        <f t="shared" si="2"/>
        <v>0.41805555555555551</v>
      </c>
      <c r="I9" s="214"/>
      <c r="J9" s="82">
        <f t="shared" si="0"/>
        <v>1</v>
      </c>
    </row>
    <row r="10" spans="2:10" ht="15" customHeight="1" outlineLevel="1" x14ac:dyDescent="0.25">
      <c r="B10" s="187">
        <v>5</v>
      </c>
      <c r="C10" s="189" t="str">
        <f>IFERROR(VLOOKUP($B10,'Nevezési lista'!$C$4:$K$116,MATCH(C$4,'Nevezési lista'!$C$4:$K$4,0),FALSE),"")</f>
        <v>Maus Virág</v>
      </c>
      <c r="D10" s="212" t="str">
        <f t="shared" si="1"/>
        <v>I. kcs. Leány (2011-) - 0,5 km klasszikus</v>
      </c>
      <c r="E10" s="417">
        <f>IFERROR(VLOOKUP($B10,'Nevezési lista'!$C$4:$K$116,MATCH(E$4,'Nevezési lista'!$C$4:$K$4,0),FALSE),"")</f>
        <v>40976</v>
      </c>
      <c r="F10" s="418" t="str">
        <f>IFERROR(VLOOKUP($B10,'Nevezési lista'!$C$4:$K$116,MATCH(F$4,'Nevezési lista'!$C$4:$K$4,0),FALSE),"")</f>
        <v>Budapest</v>
      </c>
      <c r="G10" s="409" t="str">
        <f>IFERROR(VLOOKUP($B10,'Nevezési lista'!$C$4:$K$116,MATCH(G$4,'Nevezési lista'!$C$4:$K$4,0),FALSE),"")</f>
        <v>Budenz József Általános Iskola és Gimnázium</v>
      </c>
      <c r="H10" s="213">
        <f t="shared" si="2"/>
        <v>0.41840277777777773</v>
      </c>
      <c r="I10" s="214"/>
      <c r="J10" s="82">
        <f t="shared" si="0"/>
        <v>1</v>
      </c>
    </row>
    <row r="11" spans="2:10" ht="15" customHeight="1" outlineLevel="1" x14ac:dyDescent="0.25">
      <c r="B11" s="187">
        <v>6</v>
      </c>
      <c r="C11" s="189" t="str">
        <f>IFERROR(VLOOKUP($B11,'Nevezési lista'!$C$4:$K$116,MATCH(C$4,'Nevezési lista'!$C$4:$K$4,0),FALSE),"")</f>
        <v>Rosivall Emma Nóra</v>
      </c>
      <c r="D11" s="212" t="str">
        <f t="shared" si="1"/>
        <v>I. kcs. Leány (2011-) - 0,5 km klasszikus</v>
      </c>
      <c r="E11" s="417">
        <f>IFERROR(VLOOKUP($B11,'Nevezési lista'!$C$4:$K$116,MATCH(E$4,'Nevezési lista'!$C$4:$K$4,0),FALSE),"")</f>
        <v>40806</v>
      </c>
      <c r="F11" s="418" t="str">
        <f>IFERROR(VLOOKUP($B11,'Nevezési lista'!$C$4:$K$116,MATCH(F$4,'Nevezési lista'!$C$4:$K$4,0),FALSE),"")</f>
        <v>Budapest</v>
      </c>
      <c r="G11" s="409" t="str">
        <f>IFERROR(VLOOKUP($B11,'Nevezési lista'!$C$4:$K$116,MATCH(G$4,'Nevezési lista'!$C$4:$K$4,0),FALSE),"")</f>
        <v>Budenz József Általános Iskola és Gimnázium</v>
      </c>
      <c r="H11" s="213">
        <f t="shared" si="2"/>
        <v>0.41874999999999996</v>
      </c>
      <c r="I11" s="214"/>
      <c r="J11" s="82">
        <f t="shared" si="0"/>
        <v>1</v>
      </c>
    </row>
    <row r="12" spans="2:10" ht="15" customHeight="1" outlineLevel="1" x14ac:dyDescent="0.25">
      <c r="B12" s="187">
        <v>7</v>
      </c>
      <c r="C12" s="189" t="str">
        <f>IFERROR(VLOOKUP($B12,'Nevezési lista'!$C$4:$K$116,MATCH(C$4,'Nevezési lista'!$C$4:$K$4,0),FALSE),"")</f>
        <v>Bozóki Barbara</v>
      </c>
      <c r="D12" s="212" t="str">
        <f t="shared" si="1"/>
        <v>I. kcs. Leány (2011-) - 0,5 km klasszikus</v>
      </c>
      <c r="E12" s="417">
        <f>IFERROR(VLOOKUP($B12,'Nevezési lista'!$C$4:$K$116,MATCH(E$4,'Nevezési lista'!$C$4:$K$4,0),FALSE),"")</f>
        <v>41388</v>
      </c>
      <c r="F12" s="418" t="str">
        <f>IFERROR(VLOOKUP($B12,'Nevezési lista'!$C$4:$K$116,MATCH(F$4,'Nevezési lista'!$C$4:$K$4,0),FALSE),"")</f>
        <v>Pest</v>
      </c>
      <c r="G12" s="409" t="str">
        <f>IFERROR(VLOOKUP($B12,'Nevezési lista'!$C$4:$K$116,MATCH(G$4,'Nevezési lista'!$C$4:$K$4,0),FALSE),"")</f>
        <v>Péceli Integrált Oktatási Központ Általános Iskola és Gimnázium</v>
      </c>
      <c r="H12" s="213">
        <f t="shared" si="2"/>
        <v>0.41909722222222218</v>
      </c>
      <c r="I12" s="214"/>
      <c r="J12" s="82">
        <f t="shared" si="0"/>
        <v>1</v>
      </c>
    </row>
    <row r="13" spans="2:10" ht="15" hidden="1" customHeight="1" outlineLevel="1" x14ac:dyDescent="0.25">
      <c r="B13" s="187"/>
      <c r="C13" s="189" t="str">
        <f>IFERROR(VLOOKUP($B13,'Nevezési lista'!$C$4:$K$116,MATCH(C$4,'Nevezési lista'!$C$4:$K$4,0),FALSE),"")</f>
        <v/>
      </c>
      <c r="D13" s="212" t="str">
        <f t="shared" si="1"/>
        <v>I. kcs. Leány (2011-) - 0,5 km klasszikus</v>
      </c>
      <c r="E13" s="417" t="str">
        <f>IFERROR(VLOOKUP($B13,'Nevezési lista'!$C$4:$K$116,MATCH(E$4,'Nevezési lista'!$C$4:$K$4,0),FALSE),"")</f>
        <v/>
      </c>
      <c r="F13" s="418" t="str">
        <f>IFERROR(VLOOKUP($B13,'Nevezési lista'!$C$4:$K$116,MATCH(F$4,'Nevezési lista'!$C$4:$K$4,0),FALSE),"")</f>
        <v/>
      </c>
      <c r="G13" s="409" t="str">
        <f>IFERROR(VLOOKUP($B13,'Nevezési lista'!$C$4:$K$116,MATCH(G$4,'Nevezési lista'!$C$4:$K$4,0),FALSE),"")</f>
        <v/>
      </c>
      <c r="H13" s="213">
        <f t="shared" si="2"/>
        <v>0.4194444444444444</v>
      </c>
      <c r="I13" s="214"/>
      <c r="J13" s="82">
        <f t="shared" si="0"/>
        <v>0</v>
      </c>
    </row>
    <row r="14" spans="2:10" ht="15" hidden="1" customHeight="1" outlineLevel="1" x14ac:dyDescent="0.25">
      <c r="B14" s="187"/>
      <c r="C14" s="189" t="str">
        <f>IFERROR(VLOOKUP($B14,'Nevezési lista'!$C$4:$K$116,MATCH(C$4,'Nevezési lista'!$C$4:$K$4,0),FALSE),"")</f>
        <v/>
      </c>
      <c r="D14" s="212" t="str">
        <f t="shared" si="1"/>
        <v>I. kcs. Leány (2011-) - 0,5 km klasszikus</v>
      </c>
      <c r="E14" s="417" t="str">
        <f>IFERROR(VLOOKUP($B14,'Nevezési lista'!$C$4:$K$116,MATCH(E$4,'Nevezési lista'!$C$4:$K$4,0),FALSE),"")</f>
        <v/>
      </c>
      <c r="F14" s="418" t="str">
        <f>IFERROR(VLOOKUP($B14,'Nevezési lista'!$C$4:$K$116,MATCH(F$4,'Nevezési lista'!$C$4:$K$4,0),FALSE),"")</f>
        <v/>
      </c>
      <c r="G14" s="409" t="str">
        <f>IFERROR(VLOOKUP($B14,'Nevezési lista'!$C$4:$K$116,MATCH(G$4,'Nevezési lista'!$C$4:$K$4,0),FALSE),"")</f>
        <v/>
      </c>
      <c r="H14" s="213">
        <f t="shared" si="2"/>
        <v>0.41979166666666662</v>
      </c>
      <c r="I14" s="214"/>
      <c r="J14" s="82">
        <f t="shared" si="0"/>
        <v>0</v>
      </c>
    </row>
    <row r="15" spans="2:10" ht="15" hidden="1" customHeight="1" outlineLevel="1" x14ac:dyDescent="0.25">
      <c r="B15" s="187"/>
      <c r="C15" s="189" t="str">
        <f>IFERROR(VLOOKUP($B15,'Nevezési lista'!$C$4:$K$116,MATCH(C$4,'Nevezési lista'!$C$4:$K$4,0),FALSE),"")</f>
        <v/>
      </c>
      <c r="D15" s="212" t="str">
        <f t="shared" si="1"/>
        <v>I. kcs. Leány (2011-) - 0,5 km klasszikus</v>
      </c>
      <c r="E15" s="417" t="str">
        <f>IFERROR(VLOOKUP($B15,'Nevezési lista'!$C$4:$K$116,MATCH(E$4,'Nevezési lista'!$C$4:$K$4,0),FALSE),"")</f>
        <v/>
      </c>
      <c r="F15" s="418" t="str">
        <f>IFERROR(VLOOKUP($B15,'Nevezési lista'!$C$4:$K$116,MATCH(F$4,'Nevezési lista'!$C$4:$K$4,0),FALSE),"")</f>
        <v/>
      </c>
      <c r="G15" s="409" t="str">
        <f>IFERROR(VLOOKUP($B15,'Nevezési lista'!$C$4:$K$116,MATCH(G$4,'Nevezési lista'!$C$4:$K$4,0),FALSE),"")</f>
        <v/>
      </c>
      <c r="H15" s="213">
        <f t="shared" si="2"/>
        <v>0.42013888888888884</v>
      </c>
      <c r="I15" s="214"/>
      <c r="J15" s="82">
        <f t="shared" si="0"/>
        <v>0</v>
      </c>
    </row>
    <row r="16" spans="2:10" ht="15" hidden="1" customHeight="1" outlineLevel="1" x14ac:dyDescent="0.25">
      <c r="B16" s="187"/>
      <c r="C16" s="189" t="str">
        <f>IFERROR(VLOOKUP($B16,'Nevezési lista'!$C$4:$K$116,MATCH(C$4,'Nevezési lista'!$C$4:$K$4,0),FALSE),"")</f>
        <v/>
      </c>
      <c r="D16" s="212" t="str">
        <f t="shared" si="1"/>
        <v>I. kcs. Leány (2011-) - 0,5 km klasszikus</v>
      </c>
      <c r="E16" s="417" t="str">
        <f>IFERROR(VLOOKUP($B16,'Nevezési lista'!$C$4:$K$116,MATCH(E$4,'Nevezési lista'!$C$4:$K$4,0),FALSE),"")</f>
        <v/>
      </c>
      <c r="F16" s="418" t="str">
        <f>IFERROR(VLOOKUP($B16,'Nevezési lista'!$C$4:$K$116,MATCH(F$4,'Nevezési lista'!$C$4:$K$4,0),FALSE),"")</f>
        <v/>
      </c>
      <c r="G16" s="409" t="str">
        <f>IFERROR(VLOOKUP($B16,'Nevezési lista'!$C$4:$K$116,MATCH(G$4,'Nevezési lista'!$C$4:$K$4,0),FALSE),"")</f>
        <v/>
      </c>
      <c r="H16" s="213">
        <f t="shared" si="2"/>
        <v>0.42048611111111106</v>
      </c>
      <c r="I16" s="214"/>
      <c r="J16" s="82">
        <f t="shared" si="0"/>
        <v>0</v>
      </c>
    </row>
    <row r="17" spans="2:10" ht="15" hidden="1" customHeight="1" outlineLevel="1" x14ac:dyDescent="0.25">
      <c r="B17" s="187"/>
      <c r="C17" s="189" t="str">
        <f>IFERROR(VLOOKUP($B17,'Nevezési lista'!$C$4:$K$116,MATCH(C$4,'Nevezési lista'!$C$4:$K$4,0),FALSE),"")</f>
        <v/>
      </c>
      <c r="D17" s="212" t="str">
        <f t="shared" si="1"/>
        <v>I. kcs. Leány (2011-) - 0,5 km klasszikus</v>
      </c>
      <c r="E17" s="417" t="str">
        <f>IFERROR(VLOOKUP($B17,'Nevezési lista'!$C$4:$K$116,MATCH(E$4,'Nevezési lista'!$C$4:$K$4,0),FALSE),"")</f>
        <v/>
      </c>
      <c r="F17" s="418" t="str">
        <f>IFERROR(VLOOKUP($B17,'Nevezési lista'!$C$4:$K$116,MATCH(F$4,'Nevezési lista'!$C$4:$K$4,0),FALSE),"")</f>
        <v/>
      </c>
      <c r="G17" s="409" t="str">
        <f>IFERROR(VLOOKUP($B17,'Nevezési lista'!$C$4:$K$116,MATCH(G$4,'Nevezési lista'!$C$4:$K$4,0),FALSE),"")</f>
        <v/>
      </c>
      <c r="H17" s="213">
        <f t="shared" si="2"/>
        <v>0.42083333333333328</v>
      </c>
      <c r="I17" s="214"/>
      <c r="J17" s="82">
        <f t="shared" si="0"/>
        <v>0</v>
      </c>
    </row>
    <row r="18" spans="2:10" ht="15" hidden="1" customHeight="1" outlineLevel="1" x14ac:dyDescent="0.25">
      <c r="B18" s="187"/>
      <c r="C18" s="189" t="str">
        <f>IFERROR(VLOOKUP($B18,'Nevezési lista'!$C$4:$K$116,MATCH(C$4,'Nevezési lista'!$C$4:$K$4,0),FALSE),"")</f>
        <v/>
      </c>
      <c r="D18" s="212" t="str">
        <f t="shared" si="1"/>
        <v>I. kcs. Leány (2011-) - 0,5 km klasszikus</v>
      </c>
      <c r="E18" s="417" t="str">
        <f>IFERROR(VLOOKUP($B18,'Nevezési lista'!$C$4:$K$116,MATCH(E$4,'Nevezési lista'!$C$4:$K$4,0),FALSE),"")</f>
        <v/>
      </c>
      <c r="F18" s="418" t="str">
        <f>IFERROR(VLOOKUP($B18,'Nevezési lista'!$C$4:$K$116,MATCH(F$4,'Nevezési lista'!$C$4:$K$4,0),FALSE),"")</f>
        <v/>
      </c>
      <c r="G18" s="409" t="str">
        <f>IFERROR(VLOOKUP($B18,'Nevezési lista'!$C$4:$K$116,MATCH(G$4,'Nevezési lista'!$C$4:$K$4,0),FALSE),"")</f>
        <v/>
      </c>
      <c r="H18" s="213">
        <f t="shared" si="2"/>
        <v>0.4211805555555555</v>
      </c>
      <c r="I18" s="214"/>
      <c r="J18" s="82">
        <f t="shared" si="0"/>
        <v>0</v>
      </c>
    </row>
    <row r="19" spans="2:10" ht="15" hidden="1" customHeight="1" outlineLevel="1" x14ac:dyDescent="0.25">
      <c r="B19" s="187"/>
      <c r="C19" s="189" t="str">
        <f>IFERROR(VLOOKUP($B19,'Nevezési lista'!$C$4:$K$116,MATCH(C$4,'Nevezési lista'!$C$4:$K$4,0),FALSE),"")</f>
        <v/>
      </c>
      <c r="D19" s="212" t="str">
        <f t="shared" si="1"/>
        <v>I. kcs. Leány (2011-) - 0,5 km klasszikus</v>
      </c>
      <c r="E19" s="417" t="str">
        <f>IFERROR(VLOOKUP($B19,'Nevezési lista'!$C$4:$K$116,MATCH(E$4,'Nevezési lista'!$C$4:$K$4,0),FALSE),"")</f>
        <v/>
      </c>
      <c r="F19" s="418" t="str">
        <f>IFERROR(VLOOKUP($B19,'Nevezési lista'!$C$4:$K$116,MATCH(F$4,'Nevezési lista'!$C$4:$K$4,0),FALSE),"")</f>
        <v/>
      </c>
      <c r="G19" s="409" t="str">
        <f>IFERROR(VLOOKUP($B19,'Nevezési lista'!$C$4:$K$116,MATCH(G$4,'Nevezési lista'!$C$4:$K$4,0),FALSE),"")</f>
        <v/>
      </c>
      <c r="H19" s="213">
        <f t="shared" si="2"/>
        <v>0.42152777777777772</v>
      </c>
      <c r="I19" s="214"/>
      <c r="J19" s="82">
        <f t="shared" si="0"/>
        <v>0</v>
      </c>
    </row>
    <row r="20" spans="2:10" ht="15" hidden="1" customHeight="1" outlineLevel="1" thickBot="1" x14ac:dyDescent="0.3">
      <c r="B20" s="215"/>
      <c r="C20" s="216" t="str">
        <f>IFERROR(VLOOKUP($B20,'Nevezési lista'!$C$4:$K$116,MATCH(C$4,'Nevezési lista'!$C$4:$K$4,0),FALSE),"")</f>
        <v/>
      </c>
      <c r="D20" s="217" t="str">
        <f t="shared" si="1"/>
        <v>I. kcs. Leány (2011-) - 0,5 km klasszikus</v>
      </c>
      <c r="E20" s="419" t="str">
        <f>IFERROR(VLOOKUP($B20,'Nevezési lista'!$C$4:$K$116,MATCH(E$4,'Nevezési lista'!$C$4:$K$4,0),FALSE),"")</f>
        <v/>
      </c>
      <c r="F20" s="420" t="str">
        <f>IFERROR(VLOOKUP($B20,'Nevezési lista'!$C$4:$K$116,MATCH(F$4,'Nevezési lista'!$C$4:$K$4,0),FALSE),"")</f>
        <v/>
      </c>
      <c r="G20" s="410" t="str">
        <f>IFERROR(VLOOKUP($B20,'Nevezési lista'!$C$4:$K$116,MATCH(G$4,'Nevezési lista'!$C$4:$K$4,0),FALSE),"")</f>
        <v/>
      </c>
      <c r="H20" s="213">
        <f t="shared" si="2"/>
        <v>0.42187499999999994</v>
      </c>
      <c r="I20" s="218"/>
      <c r="J20" s="82">
        <f t="shared" si="0"/>
        <v>0</v>
      </c>
    </row>
    <row r="21" spans="2:10" ht="15" customHeight="1" outlineLevel="1" thickBot="1" x14ac:dyDescent="0.3">
      <c r="B21" s="219">
        <v>0</v>
      </c>
      <c r="C21" s="220"/>
      <c r="D21" s="221"/>
      <c r="E21" s="421"/>
      <c r="F21" s="422"/>
      <c r="G21" s="411"/>
      <c r="H21" s="221"/>
      <c r="I21" s="223"/>
      <c r="J21" s="82">
        <f t="shared" si="0"/>
        <v>0</v>
      </c>
    </row>
    <row r="22" spans="2:10" ht="15" customHeight="1" x14ac:dyDescent="0.25">
      <c r="B22" s="224" t="str">
        <f>+Kategóriák!$E$7</f>
        <v>I. kcs. Fiú (2011-) - 0,5 km klasszikus</v>
      </c>
      <c r="C22" s="225"/>
      <c r="D22" s="225"/>
      <c r="E22" s="423"/>
      <c r="F22" s="407"/>
      <c r="G22" s="412"/>
      <c r="H22" s="7">
        <v>3.4722222222222224E-4</v>
      </c>
      <c r="I22" s="226"/>
    </row>
    <row r="23" spans="2:10" ht="15" customHeight="1" outlineLevel="1" x14ac:dyDescent="0.25">
      <c r="B23" s="180">
        <v>8</v>
      </c>
      <c r="C23" s="209" t="str">
        <f>IFERROR(VLOOKUP($B23,'Nevezési lista'!$C$4:$K$116,MATCH(C$4,'Nevezési lista'!$C$4:$K$4,0),FALSE),"")</f>
        <v>Szabó Botond</v>
      </c>
      <c r="D23" s="210" t="str">
        <f>+B22</f>
        <v>I. kcs. Fiú (2011-) - 0,5 km klasszikus</v>
      </c>
      <c r="E23" s="415">
        <f>IFERROR(VLOOKUP($B23,'Nevezési lista'!$C$4:$K$116,MATCH(E$4,'Nevezési lista'!$C$4:$K$4,0),FALSE),"")</f>
        <v>40819</v>
      </c>
      <c r="F23" s="416" t="str">
        <f>IFERROR(VLOOKUP($B23,'Nevezési lista'!$C$4:$K$116,MATCH(F$4,'Nevezési lista'!$C$4:$K$4,0),FALSE),"")</f>
        <v>Heves</v>
      </c>
      <c r="G23" s="408" t="str">
        <f>IFERROR(VLOOKUP($B23,'Nevezési lista'!$C$4:$K$116,MATCH(G$4,'Nevezési lista'!$C$4:$K$4,0),FALSE),"")</f>
        <v>Gyöngyöshalászi Széchenyi István Általános Iskola</v>
      </c>
      <c r="H23" s="6">
        <f>H9+H22</f>
        <v>0.41840277777777773</v>
      </c>
      <c r="I23" s="211"/>
      <c r="J23" s="82">
        <f t="shared" ref="J23:J75" si="3">IF(B23&gt;0,1,0)</f>
        <v>1</v>
      </c>
    </row>
    <row r="24" spans="2:10" ht="15" customHeight="1" outlineLevel="1" x14ac:dyDescent="0.25">
      <c r="B24" s="187">
        <v>9</v>
      </c>
      <c r="C24" s="189" t="str">
        <f>IFERROR(VLOOKUP($B24,'Nevezési lista'!$C$4:$K$116,MATCH(C$4,'Nevezési lista'!$C$4:$K$4,0),FALSE),"")</f>
        <v>Lemberkovics Zalán Viktor</v>
      </c>
      <c r="D24" s="212" t="str">
        <f>+D23</f>
        <v>I. kcs. Fiú (2011-) - 0,5 km klasszikus</v>
      </c>
      <c r="E24" s="417">
        <f>IFERROR(VLOOKUP($B24,'Nevezési lista'!$C$4:$K$116,MATCH(E$4,'Nevezési lista'!$C$4:$K$4,0),FALSE),"")</f>
        <v>40970</v>
      </c>
      <c r="F24" s="418" t="str">
        <f>IFERROR(VLOOKUP($B24,'Nevezési lista'!$C$4:$K$116,MATCH(F$4,'Nevezési lista'!$C$4:$K$4,0),FALSE),"")</f>
        <v>Győr-M-S</v>
      </c>
      <c r="G24" s="409" t="str">
        <f>IFERROR(VLOOKUP($B24,'Nevezési lista'!$C$4:$K$116,MATCH(G$4,'Nevezési lista'!$C$4:$K$4,0),FALSE),"")</f>
        <v>Prohászka Ottokár Orsolyita Gimnázium, Általános Iskola és Óvoda</v>
      </c>
      <c r="H24" s="213">
        <f>H23+$H$22</f>
        <v>0.41874999999999996</v>
      </c>
      <c r="I24" s="214"/>
      <c r="J24" s="82">
        <f t="shared" si="3"/>
        <v>1</v>
      </c>
    </row>
    <row r="25" spans="2:10" ht="15" customHeight="1" outlineLevel="1" x14ac:dyDescent="0.25">
      <c r="B25" s="187">
        <v>10</v>
      </c>
      <c r="C25" s="189" t="str">
        <f>IFERROR(VLOOKUP($B25,'Nevezési lista'!$C$4:$K$116,MATCH(C$4,'Nevezési lista'!$C$4:$K$4,0),FALSE),"")</f>
        <v>Szabolcs Márton</v>
      </c>
      <c r="D25" s="212" t="str">
        <f t="shared" ref="D25:D37" si="4">+D24</f>
        <v>I. kcs. Fiú (2011-) - 0,5 km klasszikus</v>
      </c>
      <c r="E25" s="417">
        <f>IFERROR(VLOOKUP($B25,'Nevezési lista'!$C$4:$K$116,MATCH(E$4,'Nevezési lista'!$C$4:$K$4,0),FALSE),"")</f>
        <v>41056</v>
      </c>
      <c r="F25" s="418" t="str">
        <f>IFERROR(VLOOKUP($B25,'Nevezési lista'!$C$4:$K$116,MATCH(F$4,'Nevezési lista'!$C$4:$K$4,0),FALSE),"")</f>
        <v>Pest</v>
      </c>
      <c r="G25" s="409" t="str">
        <f>IFERROR(VLOOKUP($B25,'Nevezési lista'!$C$4:$K$116,MATCH(G$4,'Nevezési lista'!$C$4:$K$4,0),FALSE),"")</f>
        <v>Gödi Németh László Általános Iskola és Alapfokú Művészeti Iskola</v>
      </c>
      <c r="H25" s="213">
        <f t="shared" ref="H25:H37" si="5">H24+$H$22</f>
        <v>0.41909722222222218</v>
      </c>
      <c r="I25" s="214"/>
      <c r="J25" s="82">
        <f t="shared" si="3"/>
        <v>1</v>
      </c>
    </row>
    <row r="26" spans="2:10" ht="15" customHeight="1" outlineLevel="1" x14ac:dyDescent="0.25">
      <c r="B26" s="187">
        <v>11</v>
      </c>
      <c r="C26" s="189" t="str">
        <f>IFERROR(VLOOKUP($B26,'Nevezési lista'!$C$4:$K$116,MATCH(C$4,'Nevezési lista'!$C$4:$K$4,0),FALSE),"")</f>
        <v>Gergely Márton</v>
      </c>
      <c r="D26" s="212" t="str">
        <f t="shared" si="4"/>
        <v>I. kcs. Fiú (2011-) - 0,5 km klasszikus</v>
      </c>
      <c r="E26" s="417">
        <f>IFERROR(VLOOKUP($B26,'Nevezési lista'!$C$4:$K$116,MATCH(E$4,'Nevezési lista'!$C$4:$K$4,0),FALSE),"")</f>
        <v>40597</v>
      </c>
      <c r="F26" s="418" t="str">
        <f>IFERROR(VLOOKUP($B26,'Nevezési lista'!$C$4:$K$116,MATCH(F$4,'Nevezési lista'!$C$4:$K$4,0),FALSE),"")</f>
        <v>Budapest</v>
      </c>
      <c r="G26" s="409" t="str">
        <f>IFERROR(VLOOKUP($B26,'Nevezési lista'!$C$4:$K$116,MATCH(G$4,'Nevezési lista'!$C$4:$K$4,0),FALSE),"")</f>
        <v>Budenz József Általános Iskola és Gimnázium</v>
      </c>
      <c r="H26" s="213">
        <f t="shared" si="5"/>
        <v>0.4194444444444444</v>
      </c>
      <c r="I26" s="214"/>
      <c r="J26" s="82">
        <f t="shared" si="3"/>
        <v>1</v>
      </c>
    </row>
    <row r="27" spans="2:10" ht="15" hidden="1" customHeight="1" outlineLevel="1" x14ac:dyDescent="0.25">
      <c r="B27" s="187"/>
      <c r="C27" s="189" t="str">
        <f>IFERROR(VLOOKUP($B27,'Nevezési lista'!$C$4:$K$116,MATCH(C$4,'Nevezési lista'!$C$4:$K$4,0),FALSE),"")</f>
        <v/>
      </c>
      <c r="D27" s="212" t="str">
        <f t="shared" si="4"/>
        <v>I. kcs. Fiú (2011-) - 0,5 km klasszikus</v>
      </c>
      <c r="E27" s="417" t="str">
        <f>IFERROR(VLOOKUP($B27,'Nevezési lista'!$C$4:$K$116,MATCH(E$4,'Nevezési lista'!$C$4:$K$4,0),FALSE),"")</f>
        <v/>
      </c>
      <c r="F27" s="418" t="str">
        <f>IFERROR(VLOOKUP($B27,'Nevezési lista'!$C$4:$K$116,MATCH(F$4,'Nevezési lista'!$C$4:$K$4,0),FALSE),"")</f>
        <v/>
      </c>
      <c r="G27" s="409" t="str">
        <f>IFERROR(VLOOKUP($B27,'Nevezési lista'!$C$4:$K$116,MATCH(G$4,'Nevezési lista'!$C$4:$K$4,0),FALSE),"")</f>
        <v/>
      </c>
      <c r="H27" s="213">
        <f t="shared" si="5"/>
        <v>0.41979166666666662</v>
      </c>
      <c r="I27" s="214"/>
      <c r="J27" s="82">
        <f t="shared" si="3"/>
        <v>0</v>
      </c>
    </row>
    <row r="28" spans="2:10" ht="15" hidden="1" customHeight="1" outlineLevel="1" x14ac:dyDescent="0.25">
      <c r="B28" s="187"/>
      <c r="C28" s="189" t="str">
        <f>IFERROR(VLOOKUP($B28,'Nevezési lista'!$C$4:$K$116,MATCH(C$4,'Nevezési lista'!$C$4:$K$4,0),FALSE),"")</f>
        <v/>
      </c>
      <c r="D28" s="212" t="str">
        <f t="shared" si="4"/>
        <v>I. kcs. Fiú (2011-) - 0,5 km klasszikus</v>
      </c>
      <c r="E28" s="417" t="str">
        <f>IFERROR(VLOOKUP($B28,'Nevezési lista'!$C$4:$K$116,MATCH(E$4,'Nevezési lista'!$C$4:$K$4,0),FALSE),"")</f>
        <v/>
      </c>
      <c r="F28" s="418" t="str">
        <f>IFERROR(VLOOKUP($B28,'Nevezési lista'!$C$4:$K$116,MATCH(F$4,'Nevezési lista'!$C$4:$K$4,0),FALSE),"")</f>
        <v/>
      </c>
      <c r="G28" s="409" t="str">
        <f>IFERROR(VLOOKUP($B28,'Nevezési lista'!$C$4:$K$116,MATCH(G$4,'Nevezési lista'!$C$4:$K$4,0),FALSE),"")</f>
        <v/>
      </c>
      <c r="H28" s="213">
        <f t="shared" si="5"/>
        <v>0.42013888888888884</v>
      </c>
      <c r="I28" s="214"/>
      <c r="J28" s="82">
        <f t="shared" si="3"/>
        <v>0</v>
      </c>
    </row>
    <row r="29" spans="2:10" ht="15" hidden="1" customHeight="1" outlineLevel="1" x14ac:dyDescent="0.25">
      <c r="B29" s="187"/>
      <c r="C29" s="189" t="str">
        <f>IFERROR(VLOOKUP($B29,'Nevezési lista'!$C$4:$K$116,MATCH(C$4,'Nevezési lista'!$C$4:$K$4,0),FALSE),"")</f>
        <v/>
      </c>
      <c r="D29" s="212" t="str">
        <f t="shared" si="4"/>
        <v>I. kcs. Fiú (2011-) - 0,5 km klasszikus</v>
      </c>
      <c r="E29" s="417" t="str">
        <f>IFERROR(VLOOKUP($B29,'Nevezési lista'!$C$4:$K$116,MATCH(E$4,'Nevezési lista'!$C$4:$K$4,0),FALSE),"")</f>
        <v/>
      </c>
      <c r="F29" s="418" t="str">
        <f>IFERROR(VLOOKUP($B29,'Nevezési lista'!$C$4:$K$116,MATCH(F$4,'Nevezési lista'!$C$4:$K$4,0),FALSE),"")</f>
        <v/>
      </c>
      <c r="G29" s="409" t="str">
        <f>IFERROR(VLOOKUP($B29,'Nevezési lista'!$C$4:$K$116,MATCH(G$4,'Nevezési lista'!$C$4:$K$4,0),FALSE),"")</f>
        <v/>
      </c>
      <c r="H29" s="213">
        <f t="shared" si="5"/>
        <v>0.42048611111111106</v>
      </c>
      <c r="I29" s="214"/>
      <c r="J29" s="82">
        <f t="shared" si="3"/>
        <v>0</v>
      </c>
    </row>
    <row r="30" spans="2:10" ht="15" hidden="1" customHeight="1" outlineLevel="1" x14ac:dyDescent="0.25">
      <c r="B30" s="187"/>
      <c r="C30" s="189" t="str">
        <f>IFERROR(VLOOKUP($B30,'Nevezési lista'!$C$4:$K$116,MATCH(C$4,'Nevezési lista'!$C$4:$K$4,0),FALSE),"")</f>
        <v/>
      </c>
      <c r="D30" s="212" t="str">
        <f t="shared" si="4"/>
        <v>I. kcs. Fiú (2011-) - 0,5 km klasszikus</v>
      </c>
      <c r="E30" s="417" t="str">
        <f>IFERROR(VLOOKUP($B30,'Nevezési lista'!$C$4:$K$116,MATCH(E$4,'Nevezési lista'!$C$4:$K$4,0),FALSE),"")</f>
        <v/>
      </c>
      <c r="F30" s="418" t="str">
        <f>IFERROR(VLOOKUP($B30,'Nevezési lista'!$C$4:$K$116,MATCH(F$4,'Nevezési lista'!$C$4:$K$4,0),FALSE),"")</f>
        <v/>
      </c>
      <c r="G30" s="409" t="str">
        <f>IFERROR(VLOOKUP($B30,'Nevezési lista'!$C$4:$K$116,MATCH(G$4,'Nevezési lista'!$C$4:$K$4,0),FALSE),"")</f>
        <v/>
      </c>
      <c r="H30" s="213">
        <f t="shared" si="5"/>
        <v>0.42083333333333328</v>
      </c>
      <c r="I30" s="214"/>
      <c r="J30" s="82">
        <f t="shared" si="3"/>
        <v>0</v>
      </c>
    </row>
    <row r="31" spans="2:10" ht="15" hidden="1" customHeight="1" outlineLevel="1" x14ac:dyDescent="0.25">
      <c r="B31" s="187"/>
      <c r="C31" s="189" t="str">
        <f>IFERROR(VLOOKUP($B31,'Nevezési lista'!$C$4:$K$116,MATCH(C$4,'Nevezési lista'!$C$4:$K$4,0),FALSE),"")</f>
        <v/>
      </c>
      <c r="D31" s="212" t="str">
        <f t="shared" si="4"/>
        <v>I. kcs. Fiú (2011-) - 0,5 km klasszikus</v>
      </c>
      <c r="E31" s="417" t="str">
        <f>IFERROR(VLOOKUP($B31,'Nevezési lista'!$C$4:$K$116,MATCH(E$4,'Nevezési lista'!$C$4:$K$4,0),FALSE),"")</f>
        <v/>
      </c>
      <c r="F31" s="418" t="str">
        <f>IFERROR(VLOOKUP($B31,'Nevezési lista'!$C$4:$K$116,MATCH(F$4,'Nevezési lista'!$C$4:$K$4,0),FALSE),"")</f>
        <v/>
      </c>
      <c r="G31" s="409" t="str">
        <f>IFERROR(VLOOKUP($B31,'Nevezési lista'!$C$4:$K$116,MATCH(G$4,'Nevezési lista'!$C$4:$K$4,0),FALSE),"")</f>
        <v/>
      </c>
      <c r="H31" s="213">
        <f t="shared" si="5"/>
        <v>0.4211805555555555</v>
      </c>
      <c r="I31" s="214"/>
      <c r="J31" s="82">
        <f t="shared" si="3"/>
        <v>0</v>
      </c>
    </row>
    <row r="32" spans="2:10" ht="15" hidden="1" customHeight="1" outlineLevel="1" x14ac:dyDescent="0.25">
      <c r="B32" s="187"/>
      <c r="C32" s="189" t="str">
        <f>IFERROR(VLOOKUP($B32,'Nevezési lista'!$C$4:$K$116,MATCH(C$4,'Nevezési lista'!$C$4:$K$4,0),FALSE),"")</f>
        <v/>
      </c>
      <c r="D32" s="212" t="str">
        <f t="shared" si="4"/>
        <v>I. kcs. Fiú (2011-) - 0,5 km klasszikus</v>
      </c>
      <c r="E32" s="417" t="str">
        <f>IFERROR(VLOOKUP($B32,'Nevezési lista'!$C$4:$K$116,MATCH(E$4,'Nevezési lista'!$C$4:$K$4,0),FALSE),"")</f>
        <v/>
      </c>
      <c r="F32" s="418" t="str">
        <f>IFERROR(VLOOKUP($B32,'Nevezési lista'!$C$4:$K$116,MATCH(F$4,'Nevezési lista'!$C$4:$K$4,0),FALSE),"")</f>
        <v/>
      </c>
      <c r="G32" s="409" t="str">
        <f>IFERROR(VLOOKUP($B32,'Nevezési lista'!$C$4:$K$116,MATCH(G$4,'Nevezési lista'!$C$4:$K$4,0),FALSE),"")</f>
        <v/>
      </c>
      <c r="H32" s="213">
        <f t="shared" si="5"/>
        <v>0.42152777777777772</v>
      </c>
      <c r="I32" s="214"/>
      <c r="J32" s="82">
        <f t="shared" si="3"/>
        <v>0</v>
      </c>
    </row>
    <row r="33" spans="2:10" ht="15" hidden="1" customHeight="1" outlineLevel="1" x14ac:dyDescent="0.25">
      <c r="B33" s="187"/>
      <c r="C33" s="189" t="str">
        <f>IFERROR(VLOOKUP($B33,'Nevezési lista'!$C$4:$K$116,MATCH(C$4,'Nevezési lista'!$C$4:$K$4,0),FALSE),"")</f>
        <v/>
      </c>
      <c r="D33" s="212" t="str">
        <f t="shared" si="4"/>
        <v>I. kcs. Fiú (2011-) - 0,5 km klasszikus</v>
      </c>
      <c r="E33" s="417" t="str">
        <f>IFERROR(VLOOKUP($B33,'Nevezési lista'!$C$4:$K$116,MATCH(E$4,'Nevezési lista'!$C$4:$K$4,0),FALSE),"")</f>
        <v/>
      </c>
      <c r="F33" s="418" t="str">
        <f>IFERROR(VLOOKUP($B33,'Nevezési lista'!$C$4:$K$116,MATCH(F$4,'Nevezési lista'!$C$4:$K$4,0),FALSE),"")</f>
        <v/>
      </c>
      <c r="G33" s="409" t="str">
        <f>IFERROR(VLOOKUP($B33,'Nevezési lista'!$C$4:$K$116,MATCH(G$4,'Nevezési lista'!$C$4:$K$4,0),FALSE),"")</f>
        <v/>
      </c>
      <c r="H33" s="213">
        <f t="shared" si="5"/>
        <v>0.42187499999999994</v>
      </c>
      <c r="I33" s="214"/>
      <c r="J33" s="82">
        <f t="shared" si="3"/>
        <v>0</v>
      </c>
    </row>
    <row r="34" spans="2:10" ht="15" hidden="1" customHeight="1" outlineLevel="1" x14ac:dyDescent="0.25">
      <c r="B34" s="187"/>
      <c r="C34" s="189" t="str">
        <f>IFERROR(VLOOKUP($B34,'Nevezési lista'!$C$4:$K$116,MATCH(C$4,'Nevezési lista'!$C$4:$K$4,0),FALSE),"")</f>
        <v/>
      </c>
      <c r="D34" s="212" t="str">
        <f t="shared" si="4"/>
        <v>I. kcs. Fiú (2011-) - 0,5 km klasszikus</v>
      </c>
      <c r="E34" s="417" t="str">
        <f>IFERROR(VLOOKUP($B34,'Nevezési lista'!$C$4:$K$116,MATCH(E$4,'Nevezési lista'!$C$4:$K$4,0),FALSE),"")</f>
        <v/>
      </c>
      <c r="F34" s="418" t="str">
        <f>IFERROR(VLOOKUP($B34,'Nevezési lista'!$C$4:$K$116,MATCH(F$4,'Nevezési lista'!$C$4:$K$4,0),FALSE),"")</f>
        <v/>
      </c>
      <c r="G34" s="409" t="str">
        <f>IFERROR(VLOOKUP($B34,'Nevezési lista'!$C$4:$K$116,MATCH(G$4,'Nevezési lista'!$C$4:$K$4,0),FALSE),"")</f>
        <v/>
      </c>
      <c r="H34" s="213">
        <f t="shared" si="5"/>
        <v>0.42222222222222217</v>
      </c>
      <c r="I34" s="214"/>
      <c r="J34" s="82">
        <f t="shared" si="3"/>
        <v>0</v>
      </c>
    </row>
    <row r="35" spans="2:10" ht="15" hidden="1" customHeight="1" outlineLevel="1" x14ac:dyDescent="0.25">
      <c r="B35" s="187"/>
      <c r="C35" s="189" t="str">
        <f>IFERROR(VLOOKUP($B35,'Nevezési lista'!$C$4:$K$116,MATCH(C$4,'Nevezési lista'!$C$4:$K$4,0),FALSE),"")</f>
        <v/>
      </c>
      <c r="D35" s="212" t="str">
        <f t="shared" si="4"/>
        <v>I. kcs. Fiú (2011-) - 0,5 km klasszikus</v>
      </c>
      <c r="E35" s="417" t="str">
        <f>IFERROR(VLOOKUP($B35,'Nevezési lista'!$C$4:$K$116,MATCH(E$4,'Nevezési lista'!$C$4:$K$4,0),FALSE),"")</f>
        <v/>
      </c>
      <c r="F35" s="418" t="str">
        <f>IFERROR(VLOOKUP($B35,'Nevezési lista'!$C$4:$K$116,MATCH(F$4,'Nevezési lista'!$C$4:$K$4,0),FALSE),"")</f>
        <v/>
      </c>
      <c r="G35" s="409" t="str">
        <f>IFERROR(VLOOKUP($B35,'Nevezési lista'!$C$4:$K$116,MATCH(G$4,'Nevezési lista'!$C$4:$K$4,0),FALSE),"")</f>
        <v/>
      </c>
      <c r="H35" s="213">
        <f t="shared" si="5"/>
        <v>0.42256944444444439</v>
      </c>
      <c r="I35" s="214"/>
      <c r="J35" s="82">
        <f t="shared" si="3"/>
        <v>0</v>
      </c>
    </row>
    <row r="36" spans="2:10" ht="15" hidden="1" customHeight="1" outlineLevel="1" x14ac:dyDescent="0.25">
      <c r="B36" s="187"/>
      <c r="C36" s="189" t="str">
        <f>IFERROR(VLOOKUP($B36,'Nevezési lista'!$C$4:$K$116,MATCH(C$4,'Nevezési lista'!$C$4:$K$4,0),FALSE),"")</f>
        <v/>
      </c>
      <c r="D36" s="212" t="str">
        <f t="shared" si="4"/>
        <v>I. kcs. Fiú (2011-) - 0,5 km klasszikus</v>
      </c>
      <c r="E36" s="417" t="str">
        <f>IFERROR(VLOOKUP($B36,'Nevezési lista'!$C$4:$K$116,MATCH(E$4,'Nevezési lista'!$C$4:$K$4,0),FALSE),"")</f>
        <v/>
      </c>
      <c r="F36" s="418" t="str">
        <f>IFERROR(VLOOKUP($B36,'Nevezési lista'!$C$4:$K$116,MATCH(F$4,'Nevezési lista'!$C$4:$K$4,0),FALSE),"")</f>
        <v/>
      </c>
      <c r="G36" s="409" t="str">
        <f>IFERROR(VLOOKUP($B36,'Nevezési lista'!$C$4:$K$116,MATCH(G$4,'Nevezési lista'!$C$4:$K$4,0),FALSE),"")</f>
        <v/>
      </c>
      <c r="H36" s="213">
        <f t="shared" si="5"/>
        <v>0.42291666666666661</v>
      </c>
      <c r="I36" s="214"/>
      <c r="J36" s="82">
        <f t="shared" si="3"/>
        <v>0</v>
      </c>
    </row>
    <row r="37" spans="2:10" ht="15" hidden="1" customHeight="1" outlineLevel="1" thickBot="1" x14ac:dyDescent="0.3">
      <c r="B37" s="215"/>
      <c r="C37" s="216" t="str">
        <f>IFERROR(VLOOKUP($B37,'Nevezési lista'!$C$4:$K$116,MATCH(C$4,'Nevezési lista'!$C$4:$K$4,0),FALSE),"")</f>
        <v/>
      </c>
      <c r="D37" s="217" t="str">
        <f t="shared" si="4"/>
        <v>I. kcs. Fiú (2011-) - 0,5 km klasszikus</v>
      </c>
      <c r="E37" s="419" t="str">
        <f>IFERROR(VLOOKUP($B37,'Nevezési lista'!$C$4:$K$116,MATCH(E$4,'Nevezési lista'!$C$4:$K$4,0),FALSE),"")</f>
        <v/>
      </c>
      <c r="F37" s="420" t="str">
        <f>IFERROR(VLOOKUP($B37,'Nevezési lista'!$C$4:$K$116,MATCH(F$4,'Nevezési lista'!$C$4:$K$4,0),FALSE),"")</f>
        <v/>
      </c>
      <c r="G37" s="410" t="str">
        <f>IFERROR(VLOOKUP($B37,'Nevezési lista'!$C$4:$K$116,MATCH(G$4,'Nevezési lista'!$C$4:$K$4,0),FALSE),"")</f>
        <v/>
      </c>
      <c r="H37" s="213">
        <f t="shared" si="5"/>
        <v>0.42326388888888883</v>
      </c>
      <c r="I37" s="218"/>
      <c r="J37" s="82">
        <f t="shared" si="3"/>
        <v>0</v>
      </c>
    </row>
    <row r="38" spans="2:10" ht="15" customHeight="1" outlineLevel="1" thickBot="1" x14ac:dyDescent="0.3">
      <c r="B38" s="219">
        <v>0</v>
      </c>
      <c r="C38" s="220"/>
      <c r="D38" s="221"/>
      <c r="E38" s="421"/>
      <c r="F38" s="422"/>
      <c r="G38" s="411"/>
      <c r="H38" s="221"/>
      <c r="I38" s="223"/>
      <c r="J38" s="82">
        <f t="shared" si="3"/>
        <v>0</v>
      </c>
    </row>
    <row r="39" spans="2:10" ht="15" customHeight="1" x14ac:dyDescent="0.25">
      <c r="B39" s="224" t="str">
        <f>+Kategóriák!$E$8</f>
        <v>II. kcs. Leány (2009-2010) - 1 km klasszikus</v>
      </c>
      <c r="C39" s="225"/>
      <c r="D39" s="225"/>
      <c r="E39" s="423"/>
      <c r="F39" s="407"/>
      <c r="G39" s="412"/>
      <c r="H39" s="7">
        <v>3.4722222222222224E-4</v>
      </c>
      <c r="I39" s="226"/>
      <c r="J39" s="74"/>
    </row>
    <row r="40" spans="2:10" ht="15" customHeight="1" outlineLevel="1" x14ac:dyDescent="0.25">
      <c r="B40" s="180">
        <v>12</v>
      </c>
      <c r="C40" s="209" t="str">
        <f>IFERROR(VLOOKUP($B40,'Nevezési lista'!$C$4:$K$116,MATCH(C$4,'Nevezési lista'!$C$4:$K$4,0),FALSE),"")</f>
        <v>Besze Regina Kira</v>
      </c>
      <c r="D40" s="210" t="str">
        <f>+B39</f>
        <v>II. kcs. Leány (2009-2010) - 1 km klasszikus</v>
      </c>
      <c r="E40" s="415">
        <f>IFERROR(VLOOKUP($B40,'Nevezési lista'!$C$4:$K$116,MATCH(E$4,'Nevezési lista'!$C$4:$K$4,0),FALSE),"")</f>
        <v>40084</v>
      </c>
      <c r="F40" s="416" t="str">
        <f>IFERROR(VLOOKUP($B40,'Nevezési lista'!$C$4:$K$116,MATCH(F$4,'Nevezési lista'!$C$4:$K$4,0),FALSE),"")</f>
        <v>Heves</v>
      </c>
      <c r="G40" s="408" t="str">
        <f>IFERROR(VLOOKUP($B40,'Nevezési lista'!$C$4:$K$116,MATCH(G$4,'Nevezési lista'!$C$4:$K$4,0),FALSE),"")</f>
        <v>Gyöngyössolymosi Nagy Gyula Katolikus Általános Iskola és Alapfokú Művészeti Iskola</v>
      </c>
      <c r="H40" s="6">
        <f>+Versenyprogram!C15+H39</f>
        <v>0.46215277777777775</v>
      </c>
      <c r="I40" s="211"/>
      <c r="J40" s="82">
        <f t="shared" si="3"/>
        <v>1</v>
      </c>
    </row>
    <row r="41" spans="2:10" ht="15" customHeight="1" outlineLevel="1" x14ac:dyDescent="0.25">
      <c r="B41" s="187">
        <v>13</v>
      </c>
      <c r="C41" s="189" t="str">
        <f>IFERROR(VLOOKUP($B41,'Nevezési lista'!$C$4:$K$116,MATCH(C$4,'Nevezési lista'!$C$4:$K$4,0),FALSE),"")</f>
        <v>Katona Korinna</v>
      </c>
      <c r="D41" s="212" t="str">
        <f>+D40</f>
        <v>II. kcs. Leány (2009-2010) - 1 km klasszikus</v>
      </c>
      <c r="E41" s="417">
        <f>IFERROR(VLOOKUP($B41,'Nevezési lista'!$C$4:$K$116,MATCH(E$4,'Nevezési lista'!$C$4:$K$4,0),FALSE),"")</f>
        <v>40079</v>
      </c>
      <c r="F41" s="418" t="str">
        <f>IFERROR(VLOOKUP($B41,'Nevezési lista'!$C$4:$K$116,MATCH(F$4,'Nevezési lista'!$C$4:$K$4,0),FALSE),"")</f>
        <v>Heves</v>
      </c>
      <c r="G41" s="409" t="str">
        <f>IFERROR(VLOOKUP($B41,'Nevezési lista'!$C$4:$K$116,MATCH(G$4,'Nevezési lista'!$C$4:$K$4,0),FALSE),"")</f>
        <v>Eszterházy Károly Egyetem Gyakorló Általános, Közép-, Alapfokú Művészeti Iskola és Pedagógiai Intézet</v>
      </c>
      <c r="H41" s="213">
        <f>H40+$H$39</f>
        <v>0.46249999999999997</v>
      </c>
      <c r="I41" s="214"/>
      <c r="J41" s="82">
        <f t="shared" si="3"/>
        <v>1</v>
      </c>
    </row>
    <row r="42" spans="2:10" ht="15" customHeight="1" outlineLevel="1" x14ac:dyDescent="0.25">
      <c r="B42" s="187">
        <v>14</v>
      </c>
      <c r="C42" s="189" t="str">
        <f>IFERROR(VLOOKUP($B42,'Nevezési lista'!$C$4:$K$116,MATCH(C$4,'Nevezési lista'!$C$4:$K$4,0),FALSE),"")</f>
        <v>Jankó Boglárka Dóra</v>
      </c>
      <c r="D42" s="212" t="str">
        <f t="shared" ref="D42:D54" si="6">+D41</f>
        <v>II. kcs. Leány (2009-2010) - 1 km klasszikus</v>
      </c>
      <c r="E42" s="417">
        <f>IFERROR(VLOOKUP($B42,'Nevezési lista'!$C$4:$K$116,MATCH(E$4,'Nevezési lista'!$C$4:$K$4,0),FALSE),"")</f>
        <v>40253</v>
      </c>
      <c r="F42" s="418" t="str">
        <f>IFERROR(VLOOKUP($B42,'Nevezési lista'!$C$4:$K$116,MATCH(F$4,'Nevezési lista'!$C$4:$K$4,0),FALSE),"")</f>
        <v>Pest</v>
      </c>
      <c r="G42" s="409" t="str">
        <f>IFERROR(VLOOKUP($B42,'Nevezési lista'!$C$4:$K$116,MATCH(G$4,'Nevezési lista'!$C$4:$K$4,0),FALSE),"")</f>
        <v>Kesjár Csaba Általános Iskola</v>
      </c>
      <c r="H42" s="213">
        <f t="shared" ref="H42:H54" si="7">H41+$H$39</f>
        <v>0.46284722222222219</v>
      </c>
      <c r="I42" s="214"/>
      <c r="J42" s="82">
        <f t="shared" si="3"/>
        <v>1</v>
      </c>
    </row>
    <row r="43" spans="2:10" ht="15" customHeight="1" outlineLevel="1" x14ac:dyDescent="0.25">
      <c r="B43" s="187">
        <v>15</v>
      </c>
      <c r="C43" s="189" t="str">
        <f>IFERROR(VLOOKUP($B43,'Nevezési lista'!$C$4:$K$116,MATCH(C$4,'Nevezési lista'!$C$4:$K$4,0),FALSE),"")</f>
        <v>Kovács Nóra</v>
      </c>
      <c r="D43" s="212" t="str">
        <f t="shared" si="6"/>
        <v>II. kcs. Leány (2009-2010) - 1 km klasszikus</v>
      </c>
      <c r="E43" s="417">
        <f>IFERROR(VLOOKUP($B43,'Nevezési lista'!$C$4:$K$116,MATCH(E$4,'Nevezési lista'!$C$4:$K$4,0),FALSE),"")</f>
        <v>40442</v>
      </c>
      <c r="F43" s="418" t="str">
        <f>IFERROR(VLOOKUP($B43,'Nevezési lista'!$C$4:$K$116,MATCH(F$4,'Nevezési lista'!$C$4:$K$4,0),FALSE),"")</f>
        <v>Budapest</v>
      </c>
      <c r="G43" s="409" t="str">
        <f>IFERROR(VLOOKUP($B43,'Nevezési lista'!$C$4:$K$116,MATCH(G$4,'Nevezési lista'!$C$4:$K$4,0),FALSE),"")</f>
        <v>Újbudai Ádám Jenő Általános Iskola</v>
      </c>
      <c r="H43" s="213">
        <f t="shared" si="7"/>
        <v>0.46319444444444441</v>
      </c>
      <c r="I43" s="214"/>
      <c r="J43" s="82">
        <f t="shared" si="3"/>
        <v>1</v>
      </c>
    </row>
    <row r="44" spans="2:10" ht="15" customHeight="1" outlineLevel="1" x14ac:dyDescent="0.25">
      <c r="B44" s="187">
        <v>16</v>
      </c>
      <c r="C44" s="189" t="str">
        <f>IFERROR(VLOOKUP($B44,'Nevezési lista'!$C$4:$K$116,MATCH(C$4,'Nevezési lista'!$C$4:$K$4,0),FALSE),"")</f>
        <v>Zámbó Hanna</v>
      </c>
      <c r="D44" s="212" t="str">
        <f t="shared" si="6"/>
        <v>II. kcs. Leány (2009-2010) - 1 km klasszikus</v>
      </c>
      <c r="E44" s="417">
        <f>IFERROR(VLOOKUP($B44,'Nevezési lista'!$C$4:$K$116,MATCH(E$4,'Nevezési lista'!$C$4:$K$4,0),FALSE),"")</f>
        <v>39862</v>
      </c>
      <c r="F44" s="418" t="str">
        <f>IFERROR(VLOOKUP($B44,'Nevezési lista'!$C$4:$K$116,MATCH(F$4,'Nevezési lista'!$C$4:$K$4,0),FALSE),"")</f>
        <v>Budapest</v>
      </c>
      <c r="G44" s="409" t="str">
        <f>IFERROR(VLOOKUP($B44,'Nevezési lista'!$C$4:$K$116,MATCH(G$4,'Nevezési lista'!$C$4:$K$4,0),FALSE),"")</f>
        <v>Testnevelési Egyetem Gyakorló Sportiskolai Általános Iskola és Gimnázium</v>
      </c>
      <c r="H44" s="213">
        <f t="shared" si="7"/>
        <v>0.46354166666666663</v>
      </c>
      <c r="I44" s="214"/>
      <c r="J44" s="82">
        <f t="shared" si="3"/>
        <v>1</v>
      </c>
    </row>
    <row r="45" spans="2:10" ht="15" customHeight="1" outlineLevel="1" x14ac:dyDescent="0.25">
      <c r="B45" s="187">
        <v>17</v>
      </c>
      <c r="C45" s="189" t="str">
        <f>IFERROR(VLOOKUP($B45,'Nevezési lista'!$C$4:$K$116,MATCH(C$4,'Nevezési lista'!$C$4:$K$4,0),FALSE),"")</f>
        <v>Varga Léna</v>
      </c>
      <c r="D45" s="212" t="str">
        <f t="shared" si="6"/>
        <v>II. kcs. Leány (2009-2010) - 1 km klasszikus</v>
      </c>
      <c r="E45" s="417">
        <f>IFERROR(VLOOKUP($B45,'Nevezési lista'!$C$4:$K$116,MATCH(E$4,'Nevezési lista'!$C$4:$K$4,0),FALSE),"")</f>
        <v>40394</v>
      </c>
      <c r="F45" s="418" t="str">
        <f>IFERROR(VLOOKUP($B45,'Nevezési lista'!$C$4:$K$116,MATCH(F$4,'Nevezési lista'!$C$4:$K$4,0),FALSE),"")</f>
        <v>Budapest</v>
      </c>
      <c r="G45" s="409" t="str">
        <f>IFERROR(VLOOKUP($B45,'Nevezési lista'!$C$4:$K$116,MATCH(G$4,'Nevezési lista'!$C$4:$K$4,0),FALSE),"")</f>
        <v>ELTE Gyertyánffy István Gyakorló Általános Iskola</v>
      </c>
      <c r="H45" s="213">
        <f t="shared" si="7"/>
        <v>0.46388888888888885</v>
      </c>
      <c r="I45" s="214"/>
      <c r="J45" s="82">
        <f t="shared" si="3"/>
        <v>1</v>
      </c>
    </row>
    <row r="46" spans="2:10" ht="15" customHeight="1" outlineLevel="1" x14ac:dyDescent="0.25">
      <c r="B46" s="187">
        <v>18</v>
      </c>
      <c r="C46" s="189" t="str">
        <f>IFERROR(VLOOKUP($B46,'Nevezési lista'!$C$4:$K$116,MATCH(C$4,'Nevezési lista'!$C$4:$K$4,0),FALSE),"")</f>
        <v>Ágoston Dalma</v>
      </c>
      <c r="D46" s="212" t="str">
        <f t="shared" si="6"/>
        <v>II. kcs. Leány (2009-2010) - 1 km klasszikus</v>
      </c>
      <c r="E46" s="417">
        <f>IFERROR(VLOOKUP($B46,'Nevezési lista'!$C$4:$K$116,MATCH(E$4,'Nevezési lista'!$C$4:$K$4,0),FALSE),"")</f>
        <v>40308</v>
      </c>
      <c r="F46" s="418" t="str">
        <f>IFERROR(VLOOKUP($B46,'Nevezési lista'!$C$4:$K$116,MATCH(F$4,'Nevezési lista'!$C$4:$K$4,0),FALSE),"")</f>
        <v>Veszprém</v>
      </c>
      <c r="G46" s="409" t="str">
        <f>IFERROR(VLOOKUP($B46,'Nevezési lista'!$C$4:$K$116,MATCH(G$4,'Nevezési lista'!$C$4:$K$4,0),FALSE),"")</f>
        <v>Nivegy-völgyi Német Nemzetiségi Nyelvoktató Általános Iskola és Alapfokú Művészeti Iskola</v>
      </c>
      <c r="H46" s="213">
        <f t="shared" si="7"/>
        <v>0.46423611111111107</v>
      </c>
      <c r="I46" s="214"/>
      <c r="J46" s="82">
        <f t="shared" si="3"/>
        <v>1</v>
      </c>
    </row>
    <row r="47" spans="2:10" ht="15" customHeight="1" outlineLevel="1" x14ac:dyDescent="0.25">
      <c r="B47" s="187">
        <v>19</v>
      </c>
      <c r="C47" s="189" t="str">
        <f>IFERROR(VLOOKUP($B47,'Nevezési lista'!$C$4:$K$116,MATCH(C$4,'Nevezési lista'!$C$4:$K$4,0),FALSE),"")</f>
        <v>Előházi Johanna</v>
      </c>
      <c r="D47" s="212" t="str">
        <f t="shared" si="6"/>
        <v>II. kcs. Leány (2009-2010) - 1 km klasszikus</v>
      </c>
      <c r="E47" s="417">
        <f>IFERROR(VLOOKUP($B47,'Nevezési lista'!$C$4:$K$116,MATCH(E$4,'Nevezési lista'!$C$4:$K$4,0),FALSE),"")</f>
        <v>40494</v>
      </c>
      <c r="F47" s="418" t="str">
        <f>IFERROR(VLOOKUP($B47,'Nevezési lista'!$C$4:$K$116,MATCH(F$4,'Nevezési lista'!$C$4:$K$4,0),FALSE),"")</f>
        <v>Heves</v>
      </c>
      <c r="G47" s="409" t="str">
        <f>IFERROR(VLOOKUP($B47,'Nevezési lista'!$C$4:$K$116,MATCH(G$4,'Nevezési lista'!$C$4:$K$4,0),FALSE),"")</f>
        <v>Gyöngyössolymosi Nagy Gyula Katolikus Általános Iskola és Alapfokú Művészeti Iskola</v>
      </c>
      <c r="H47" s="213">
        <f t="shared" si="7"/>
        <v>0.46458333333333329</v>
      </c>
      <c r="I47" s="214"/>
      <c r="J47" s="82">
        <f t="shared" si="3"/>
        <v>1</v>
      </c>
    </row>
    <row r="48" spans="2:10" ht="15" customHeight="1" outlineLevel="1" x14ac:dyDescent="0.25">
      <c r="B48" s="187">
        <v>20</v>
      </c>
      <c r="C48" s="189" t="str">
        <f>IFERROR(VLOOKUP($B48,'Nevezési lista'!$C$4:$K$116,MATCH(C$4,'Nevezési lista'!$C$4:$K$4,0),FALSE),"")</f>
        <v>Cseke Villő Emese</v>
      </c>
      <c r="D48" s="212" t="str">
        <f t="shared" si="6"/>
        <v>II. kcs. Leány (2009-2010) - 1 km klasszikus</v>
      </c>
      <c r="E48" s="417">
        <f>IFERROR(VLOOKUP($B48,'Nevezési lista'!$C$4:$K$116,MATCH(E$4,'Nevezési lista'!$C$4:$K$4,0),FALSE),"")</f>
        <v>40217</v>
      </c>
      <c r="F48" s="418" t="str">
        <f>IFERROR(VLOOKUP($B48,'Nevezési lista'!$C$4:$K$116,MATCH(F$4,'Nevezési lista'!$C$4:$K$4,0),FALSE),"")</f>
        <v>Budapest</v>
      </c>
      <c r="G48" s="409" t="str">
        <f>IFERROR(VLOOKUP($B48,'Nevezési lista'!$C$4:$K$116,MATCH(G$4,'Nevezési lista'!$C$4:$K$4,0),FALSE),"")</f>
        <v>Albertfalvi Don Bosco Katolikus Általános Iskola és Óvoda</v>
      </c>
      <c r="H48" s="213">
        <f t="shared" si="7"/>
        <v>0.46493055555555551</v>
      </c>
      <c r="I48" s="214"/>
      <c r="J48" s="82">
        <f t="shared" si="3"/>
        <v>1</v>
      </c>
    </row>
    <row r="49" spans="2:10" ht="15" customHeight="1" outlineLevel="1" x14ac:dyDescent="0.25">
      <c r="B49" s="187">
        <v>21</v>
      </c>
      <c r="C49" s="189" t="str">
        <f>IFERROR(VLOOKUP($B49,'Nevezési lista'!$C$4:$K$116,MATCH(C$4,'Nevezési lista'!$C$4:$K$4,0),FALSE),"")</f>
        <v>Cseke Zille Boglárka</v>
      </c>
      <c r="D49" s="212" t="str">
        <f t="shared" si="6"/>
        <v>II. kcs. Leány (2009-2010) - 1 km klasszikus</v>
      </c>
      <c r="E49" s="417">
        <f>IFERROR(VLOOKUP($B49,'Nevezési lista'!$C$4:$K$116,MATCH(E$4,'Nevezési lista'!$C$4:$K$4,0),FALSE),"")</f>
        <v>40217</v>
      </c>
      <c r="F49" s="418" t="str">
        <f>IFERROR(VLOOKUP($B49,'Nevezési lista'!$C$4:$K$116,MATCH(F$4,'Nevezési lista'!$C$4:$K$4,0),FALSE),"")</f>
        <v>Budapest</v>
      </c>
      <c r="G49" s="409" t="str">
        <f>IFERROR(VLOOKUP($B49,'Nevezési lista'!$C$4:$K$116,MATCH(G$4,'Nevezési lista'!$C$4:$K$4,0),FALSE),"")</f>
        <v>Albertfalvi Don Bosco Katolikus Általános Iskola és Óvoda</v>
      </c>
      <c r="H49" s="213">
        <f t="shared" si="7"/>
        <v>0.46527777777777773</v>
      </c>
      <c r="I49" s="214"/>
      <c r="J49" s="82">
        <f t="shared" si="3"/>
        <v>1</v>
      </c>
    </row>
    <row r="50" spans="2:10" ht="15" customHeight="1" outlineLevel="1" x14ac:dyDescent="0.25">
      <c r="B50" s="187">
        <v>22</v>
      </c>
      <c r="C50" s="189" t="str">
        <f>IFERROR(VLOOKUP($B50,'Nevezési lista'!$C$4:$K$116,MATCH(C$4,'Nevezési lista'!$C$4:$K$4,0),FALSE),"")</f>
        <v>Bozóki Tamara</v>
      </c>
      <c r="D50" s="212" t="str">
        <f t="shared" si="6"/>
        <v>II. kcs. Leány (2009-2010) - 1 km klasszikus</v>
      </c>
      <c r="E50" s="417">
        <f>IFERROR(VLOOKUP($B50,'Nevezési lista'!$C$4:$K$116,MATCH(E$4,'Nevezési lista'!$C$4:$K$4,0),FALSE),"")</f>
        <v>39839</v>
      </c>
      <c r="F50" s="418" t="str">
        <f>IFERROR(VLOOKUP($B50,'Nevezési lista'!$C$4:$K$116,MATCH(F$4,'Nevezési lista'!$C$4:$K$4,0),FALSE),"")</f>
        <v>Pest</v>
      </c>
      <c r="G50" s="409" t="str">
        <f>IFERROR(VLOOKUP($B50,'Nevezési lista'!$C$4:$K$116,MATCH(G$4,'Nevezési lista'!$C$4:$K$4,0),FALSE),"")</f>
        <v>Péceli Integrált Oktatási Központ Általános Iskola és Gimnázium</v>
      </c>
      <c r="H50" s="213">
        <f t="shared" si="7"/>
        <v>0.46562499999999996</v>
      </c>
      <c r="I50" s="214"/>
      <c r="J50" s="82">
        <f t="shared" si="3"/>
        <v>1</v>
      </c>
    </row>
    <row r="51" spans="2:10" ht="15" hidden="1" customHeight="1" outlineLevel="1" x14ac:dyDescent="0.25">
      <c r="B51" s="187"/>
      <c r="C51" s="189" t="str">
        <f>IFERROR(VLOOKUP($B51,'Nevezési lista'!$C$4:$K$116,MATCH(C$4,'Nevezési lista'!$C$4:$K$4,0),FALSE),"")</f>
        <v/>
      </c>
      <c r="D51" s="212" t="str">
        <f t="shared" si="6"/>
        <v>II. kcs. Leány (2009-2010) - 1 km klasszikus</v>
      </c>
      <c r="E51" s="417" t="str">
        <f>IFERROR(VLOOKUP($B51,'Nevezési lista'!$C$4:$K$116,MATCH(E$4,'Nevezési lista'!$C$4:$K$4,0),FALSE),"")</f>
        <v/>
      </c>
      <c r="F51" s="418" t="str">
        <f>IFERROR(VLOOKUP($B51,'Nevezési lista'!$C$4:$K$116,MATCH(F$4,'Nevezési lista'!$C$4:$K$4,0),FALSE),"")</f>
        <v/>
      </c>
      <c r="G51" s="409" t="str">
        <f>IFERROR(VLOOKUP($B51,'Nevezési lista'!$C$4:$K$116,MATCH(G$4,'Nevezési lista'!$C$4:$K$4,0),FALSE),"")</f>
        <v/>
      </c>
      <c r="H51" s="213">
        <f t="shared" si="7"/>
        <v>0.46597222222222218</v>
      </c>
      <c r="I51" s="214"/>
      <c r="J51" s="82">
        <f t="shared" si="3"/>
        <v>0</v>
      </c>
    </row>
    <row r="52" spans="2:10" ht="15" hidden="1" customHeight="1" outlineLevel="1" x14ac:dyDescent="0.25">
      <c r="B52" s="187"/>
      <c r="C52" s="189" t="str">
        <f>IFERROR(VLOOKUP($B52,'Nevezési lista'!$C$4:$K$116,MATCH(C$4,'Nevezési lista'!$C$4:$K$4,0),FALSE),"")</f>
        <v/>
      </c>
      <c r="D52" s="212" t="str">
        <f t="shared" si="6"/>
        <v>II. kcs. Leány (2009-2010) - 1 km klasszikus</v>
      </c>
      <c r="E52" s="417" t="str">
        <f>IFERROR(VLOOKUP($B52,'Nevezési lista'!$C$4:$K$116,MATCH(E$4,'Nevezési lista'!$C$4:$K$4,0),FALSE),"")</f>
        <v/>
      </c>
      <c r="F52" s="418" t="str">
        <f>IFERROR(VLOOKUP($B52,'Nevezési lista'!$C$4:$K$116,MATCH(F$4,'Nevezési lista'!$C$4:$K$4,0),FALSE),"")</f>
        <v/>
      </c>
      <c r="G52" s="409" t="str">
        <f>IFERROR(VLOOKUP($B52,'Nevezési lista'!$C$4:$K$116,MATCH(G$4,'Nevezési lista'!$C$4:$K$4,0),FALSE),"")</f>
        <v/>
      </c>
      <c r="H52" s="213">
        <f t="shared" si="7"/>
        <v>0.4663194444444444</v>
      </c>
      <c r="I52" s="214"/>
      <c r="J52" s="82">
        <f t="shared" si="3"/>
        <v>0</v>
      </c>
    </row>
    <row r="53" spans="2:10" ht="15" hidden="1" customHeight="1" outlineLevel="1" x14ac:dyDescent="0.25">
      <c r="B53" s="187"/>
      <c r="C53" s="189" t="str">
        <f>IFERROR(VLOOKUP($B53,'Nevezési lista'!$C$4:$K$116,MATCH(C$4,'Nevezési lista'!$C$4:$K$4,0),FALSE),"")</f>
        <v/>
      </c>
      <c r="D53" s="212" t="str">
        <f t="shared" si="6"/>
        <v>II. kcs. Leány (2009-2010) - 1 km klasszikus</v>
      </c>
      <c r="E53" s="417" t="str">
        <f>IFERROR(VLOOKUP($B53,'Nevezési lista'!$C$4:$K$116,MATCH(E$4,'Nevezési lista'!$C$4:$K$4,0),FALSE),"")</f>
        <v/>
      </c>
      <c r="F53" s="418" t="str">
        <f>IFERROR(VLOOKUP($B53,'Nevezési lista'!$C$4:$K$116,MATCH(F$4,'Nevezési lista'!$C$4:$K$4,0),FALSE),"")</f>
        <v/>
      </c>
      <c r="G53" s="409" t="str">
        <f>IFERROR(VLOOKUP($B53,'Nevezési lista'!$C$4:$K$116,MATCH(G$4,'Nevezési lista'!$C$4:$K$4,0),FALSE),"")</f>
        <v/>
      </c>
      <c r="H53" s="213">
        <f t="shared" si="7"/>
        <v>0.46666666666666662</v>
      </c>
      <c r="I53" s="214"/>
      <c r="J53" s="82">
        <f t="shared" si="3"/>
        <v>0</v>
      </c>
    </row>
    <row r="54" spans="2:10" ht="15" hidden="1" customHeight="1" outlineLevel="1" thickBot="1" x14ac:dyDescent="0.3">
      <c r="B54" s="215"/>
      <c r="C54" s="216" t="str">
        <f>IFERROR(VLOOKUP($B54,'Nevezési lista'!$C$4:$K$116,MATCH(C$4,'Nevezési lista'!$C$4:$K$4,0),FALSE),"")</f>
        <v/>
      </c>
      <c r="D54" s="217" t="str">
        <f t="shared" si="6"/>
        <v>II. kcs. Leány (2009-2010) - 1 km klasszikus</v>
      </c>
      <c r="E54" s="419" t="str">
        <f>IFERROR(VLOOKUP($B54,'Nevezési lista'!$C$4:$K$116,MATCH(E$4,'Nevezési lista'!$C$4:$K$4,0),FALSE),"")</f>
        <v/>
      </c>
      <c r="F54" s="420" t="str">
        <f>IFERROR(VLOOKUP($B54,'Nevezési lista'!$C$4:$K$116,MATCH(F$4,'Nevezési lista'!$C$4:$K$4,0),FALSE),"")</f>
        <v/>
      </c>
      <c r="G54" s="410" t="str">
        <f>IFERROR(VLOOKUP($B54,'Nevezési lista'!$C$4:$K$116,MATCH(G$4,'Nevezési lista'!$C$4:$K$4,0),FALSE),"")</f>
        <v/>
      </c>
      <c r="H54" s="227">
        <f t="shared" si="7"/>
        <v>0.46701388888888884</v>
      </c>
      <c r="I54" s="218"/>
      <c r="J54" s="82">
        <f t="shared" si="3"/>
        <v>0</v>
      </c>
    </row>
    <row r="55" spans="2:10" ht="15" customHeight="1" outlineLevel="1" thickBot="1" x14ac:dyDescent="0.3">
      <c r="B55" s="219">
        <v>0</v>
      </c>
      <c r="C55" s="220"/>
      <c r="D55" s="221"/>
      <c r="E55" s="421"/>
      <c r="F55" s="422"/>
      <c r="G55" s="411"/>
      <c r="H55" s="221"/>
      <c r="I55" s="223"/>
      <c r="J55" s="82">
        <f t="shared" si="3"/>
        <v>0</v>
      </c>
    </row>
    <row r="56" spans="2:10" ht="15" customHeight="1" x14ac:dyDescent="0.25">
      <c r="B56" s="224" t="str">
        <f>+Kategóriák!$E$9</f>
        <v>II. kcs. Fiú (2009-2010) - 1 km klasszikus</v>
      </c>
      <c r="C56" s="225"/>
      <c r="D56" s="225"/>
      <c r="E56" s="423"/>
      <c r="F56" s="407"/>
      <c r="G56" s="412"/>
      <c r="H56" s="7">
        <v>3.4722222222222224E-4</v>
      </c>
      <c r="I56" s="226"/>
      <c r="J56" s="74"/>
    </row>
    <row r="57" spans="2:10" ht="15" customHeight="1" outlineLevel="1" x14ac:dyDescent="0.25">
      <c r="B57" s="180">
        <v>23</v>
      </c>
      <c r="C57" s="209" t="str">
        <f>IFERROR(VLOOKUP($B57,'Nevezési lista'!$C$4:$K$116,MATCH(C$4,'Nevezési lista'!$C$4:$K$4,0),FALSE),"")</f>
        <v>Mikola Márk</v>
      </c>
      <c r="D57" s="210" t="str">
        <f>+B56</f>
        <v>II. kcs. Fiú (2009-2010) - 1 km klasszikus</v>
      </c>
      <c r="E57" s="415">
        <f>IFERROR(VLOOKUP($B57,'Nevezési lista'!$C$4:$K$116,MATCH(E$4,'Nevezési lista'!$C$4:$K$4,0),FALSE),"")</f>
        <v>40443</v>
      </c>
      <c r="F57" s="416" t="str">
        <f>IFERROR(VLOOKUP($B57,'Nevezési lista'!$C$4:$K$116,MATCH(F$4,'Nevezési lista'!$C$4:$K$4,0),FALSE),"")</f>
        <v>Heves</v>
      </c>
      <c r="G57" s="408" t="str">
        <f>IFERROR(VLOOKUP($B57,'Nevezési lista'!$C$4:$K$116,MATCH(G$4,'Nevezési lista'!$C$4:$K$4,0),FALSE),"")</f>
        <v>Gyöngyössolymosi Nagy Gyula Katolikus Általános Iskola és Alapfokú Művészeti Iskola</v>
      </c>
      <c r="H57" s="6">
        <f>+Versenyprogram!C17+H56</f>
        <v>0.50034722222222217</v>
      </c>
      <c r="I57" s="211"/>
      <c r="J57" s="82">
        <f t="shared" si="3"/>
        <v>1</v>
      </c>
    </row>
    <row r="58" spans="2:10" ht="15" customHeight="1" outlineLevel="1" x14ac:dyDescent="0.25">
      <c r="B58" s="187">
        <v>24</v>
      </c>
      <c r="C58" s="189" t="str">
        <f>IFERROR(VLOOKUP($B58,'Nevezési lista'!$C$4:$K$116,MATCH(C$4,'Nevezési lista'!$C$4:$K$4,0),FALSE),"")</f>
        <v>Feledy Bence</v>
      </c>
      <c r="D58" s="212" t="str">
        <f>+D57</f>
        <v>II. kcs. Fiú (2009-2010) - 1 km klasszikus</v>
      </c>
      <c r="E58" s="417">
        <f>IFERROR(VLOOKUP($B58,'Nevezési lista'!$C$4:$K$116,MATCH(E$4,'Nevezési lista'!$C$4:$K$4,0),FALSE),"")</f>
        <v>39876</v>
      </c>
      <c r="F58" s="418" t="str">
        <f>IFERROR(VLOOKUP($B58,'Nevezési lista'!$C$4:$K$116,MATCH(F$4,'Nevezési lista'!$C$4:$K$4,0),FALSE),"")</f>
        <v>Borsod-A-Z</v>
      </c>
      <c r="G58" s="409" t="str">
        <f>IFERROR(VLOOKUP($B58,'Nevezési lista'!$C$4:$K$116,MATCH(G$4,'Nevezési lista'!$C$4:$K$4,0),FALSE),"")</f>
        <v>Bükki Szlovák Nemzetiségi Általános Iskola</v>
      </c>
      <c r="H58" s="213">
        <f>H57+$H$56</f>
        <v>0.50069444444444444</v>
      </c>
      <c r="I58" s="214"/>
      <c r="J58" s="82">
        <f t="shared" si="3"/>
        <v>1</v>
      </c>
    </row>
    <row r="59" spans="2:10" ht="15" customHeight="1" outlineLevel="1" x14ac:dyDescent="0.25">
      <c r="B59" s="187">
        <v>25</v>
      </c>
      <c r="C59" s="189" t="str">
        <f>IFERROR(VLOOKUP($B59,'Nevezési lista'!$C$4:$K$116,MATCH(C$4,'Nevezési lista'!$C$4:$K$4,0),FALSE),"")</f>
        <v>Telek Dominik</v>
      </c>
      <c r="D59" s="212" t="str">
        <f t="shared" ref="D59:D73" si="8">+D58</f>
        <v>II. kcs. Fiú (2009-2010) - 1 km klasszikus</v>
      </c>
      <c r="E59" s="417">
        <f>IFERROR(VLOOKUP($B59,'Nevezési lista'!$C$4:$K$116,MATCH(E$4,'Nevezési lista'!$C$4:$K$4,0),FALSE),"")</f>
        <v>39867</v>
      </c>
      <c r="F59" s="418" t="str">
        <f>IFERROR(VLOOKUP($B59,'Nevezési lista'!$C$4:$K$116,MATCH(F$4,'Nevezési lista'!$C$4:$K$4,0),FALSE),"")</f>
        <v>Heves</v>
      </c>
      <c r="G59" s="409" t="str">
        <f>IFERROR(VLOOKUP($B59,'Nevezési lista'!$C$4:$K$116,MATCH(G$4,'Nevezési lista'!$C$4:$K$4,0),FALSE),"")</f>
        <v>Gyöngyössolymosi Nagy Gyula Katolikus Általános Iskola és Alapfokú Művészeti Iskola</v>
      </c>
      <c r="H59" s="213">
        <f t="shared" ref="H59:H74" si="9">H58+$H$56</f>
        <v>0.50104166666666672</v>
      </c>
      <c r="I59" s="214"/>
      <c r="J59" s="82">
        <f t="shared" si="3"/>
        <v>1</v>
      </c>
    </row>
    <row r="60" spans="2:10" ht="15" customHeight="1" outlineLevel="1" x14ac:dyDescent="0.25">
      <c r="B60" s="187">
        <v>26</v>
      </c>
      <c r="C60" s="189" t="str">
        <f>IFERROR(VLOOKUP($B60,'Nevezési lista'!$C$4:$K$116,MATCH(C$4,'Nevezési lista'!$C$4:$K$4,0),FALSE),"")</f>
        <v>Maus Márton</v>
      </c>
      <c r="D60" s="212" t="str">
        <f t="shared" si="8"/>
        <v>II. kcs. Fiú (2009-2010) - 1 km klasszikus</v>
      </c>
      <c r="E60" s="417">
        <f>IFERROR(VLOOKUP($B60,'Nevezési lista'!$C$4:$K$116,MATCH(E$4,'Nevezési lista'!$C$4:$K$4,0),FALSE),"")</f>
        <v>40318</v>
      </c>
      <c r="F60" s="418" t="str">
        <f>IFERROR(VLOOKUP($B60,'Nevezési lista'!$C$4:$K$116,MATCH(F$4,'Nevezési lista'!$C$4:$K$4,0),FALSE),"")</f>
        <v>Budapest</v>
      </c>
      <c r="G60" s="409" t="str">
        <f>IFERROR(VLOOKUP($B60,'Nevezési lista'!$C$4:$K$116,MATCH(G$4,'Nevezési lista'!$C$4:$K$4,0),FALSE),"")</f>
        <v>Budenz József Általános Iskola és Gimnázium</v>
      </c>
      <c r="H60" s="213">
        <f t="shared" si="9"/>
        <v>0.50138888888888899</v>
      </c>
      <c r="I60" s="214"/>
      <c r="J60" s="82">
        <f t="shared" si="3"/>
        <v>1</v>
      </c>
    </row>
    <row r="61" spans="2:10" ht="15" customHeight="1" outlineLevel="1" x14ac:dyDescent="0.25">
      <c r="B61" s="187">
        <v>27</v>
      </c>
      <c r="C61" s="189" t="str">
        <f>IFERROR(VLOOKUP($B61,'Nevezési lista'!$C$4:$K$116,MATCH(C$4,'Nevezési lista'!$C$4:$K$4,0),FALSE),"")</f>
        <v>Szabolcs Balázs</v>
      </c>
      <c r="D61" s="212" t="str">
        <f t="shared" si="8"/>
        <v>II. kcs. Fiú (2009-2010) - 1 km klasszikus</v>
      </c>
      <c r="E61" s="417">
        <f>IFERROR(VLOOKUP($B61,'Nevezési lista'!$C$4:$K$116,MATCH(E$4,'Nevezési lista'!$C$4:$K$4,0),FALSE),"")</f>
        <v>40479</v>
      </c>
      <c r="F61" s="418" t="str">
        <f>IFERROR(VLOOKUP($B61,'Nevezési lista'!$C$4:$K$116,MATCH(F$4,'Nevezési lista'!$C$4:$K$4,0),FALSE),"")</f>
        <v>Pest</v>
      </c>
      <c r="G61" s="409" t="str">
        <f>IFERROR(VLOOKUP($B61,'Nevezési lista'!$C$4:$K$116,MATCH(G$4,'Nevezési lista'!$C$4:$K$4,0),FALSE),"")</f>
        <v>Gödi Németh László Általános Iskola és Alapfokú Művészeti Iskola</v>
      </c>
      <c r="H61" s="213">
        <f t="shared" si="9"/>
        <v>0.50173611111111127</v>
      </c>
      <c r="I61" s="214"/>
      <c r="J61" s="82">
        <f t="shared" si="3"/>
        <v>1</v>
      </c>
    </row>
    <row r="62" spans="2:10" ht="15" customHeight="1" outlineLevel="1" x14ac:dyDescent="0.25">
      <c r="B62" s="187">
        <v>28</v>
      </c>
      <c r="C62" s="189" t="str">
        <f>IFERROR(VLOOKUP($B62,'Nevezési lista'!$C$4:$K$116,MATCH(C$4,'Nevezési lista'!$C$4:$K$4,0),FALSE),"")</f>
        <v>Harangozó Gyergely</v>
      </c>
      <c r="D62" s="212" t="str">
        <f t="shared" si="8"/>
        <v>II. kcs. Fiú (2009-2010) - 1 km klasszikus</v>
      </c>
      <c r="E62" s="417">
        <f>IFERROR(VLOOKUP($B62,'Nevezési lista'!$C$4:$K$116,MATCH(E$4,'Nevezési lista'!$C$4:$K$4,0),FALSE),"")</f>
        <v>40029</v>
      </c>
      <c r="F62" s="418" t="str">
        <f>IFERROR(VLOOKUP($B62,'Nevezési lista'!$C$4:$K$116,MATCH(F$4,'Nevezési lista'!$C$4:$K$4,0),FALSE),"")</f>
        <v>Budapest</v>
      </c>
      <c r="G62" s="409" t="str">
        <f>IFERROR(VLOOKUP($B62,'Nevezési lista'!$C$4:$K$116,MATCH(G$4,'Nevezési lista'!$C$4:$K$4,0),FALSE),"")</f>
        <v>Zugligeti Általános Iskola</v>
      </c>
      <c r="H62" s="213">
        <f t="shared" si="9"/>
        <v>0.50208333333333355</v>
      </c>
      <c r="I62" s="214"/>
      <c r="J62" s="82">
        <f t="shared" si="3"/>
        <v>1</v>
      </c>
    </row>
    <row r="63" spans="2:10" ht="15" customHeight="1" outlineLevel="1" x14ac:dyDescent="0.25">
      <c r="B63" s="187">
        <v>29</v>
      </c>
      <c r="C63" s="189" t="str">
        <f>IFERROR(VLOOKUP($B63,'Nevezési lista'!$C$4:$K$116,MATCH(C$4,'Nevezési lista'!$C$4:$K$4,0),FALSE),"")</f>
        <v>Boldogh Tamás Oszkár</v>
      </c>
      <c r="D63" s="212" t="str">
        <f t="shared" si="8"/>
        <v>II. kcs. Fiú (2009-2010) - 1 km klasszikus</v>
      </c>
      <c r="E63" s="417">
        <f>IFERROR(VLOOKUP($B63,'Nevezési lista'!$C$4:$K$116,MATCH(E$4,'Nevezési lista'!$C$4:$K$4,0),FALSE),"")</f>
        <v>40143</v>
      </c>
      <c r="F63" s="418" t="str">
        <f>IFERROR(VLOOKUP($B63,'Nevezési lista'!$C$4:$K$116,MATCH(F$4,'Nevezési lista'!$C$4:$K$4,0),FALSE),"")</f>
        <v>Budapest</v>
      </c>
      <c r="G63" s="409" t="str">
        <f>IFERROR(VLOOKUP($B63,'Nevezési lista'!$C$4:$K$116,MATCH(G$4,'Nevezési lista'!$C$4:$K$4,0),FALSE),"")</f>
        <v>Sashegyi Arany János Általános Iskola és Gimnázium</v>
      </c>
      <c r="H63" s="213">
        <f t="shared" si="9"/>
        <v>0.50243055555555582</v>
      </c>
      <c r="I63" s="214"/>
      <c r="J63" s="82">
        <f t="shared" si="3"/>
        <v>1</v>
      </c>
    </row>
    <row r="64" spans="2:10" ht="15" customHeight="1" outlineLevel="1" x14ac:dyDescent="0.25">
      <c r="B64" s="187">
        <v>30</v>
      </c>
      <c r="C64" s="189" t="str">
        <f>IFERROR(VLOOKUP($B64,'Nevezési lista'!$C$4:$K$116,MATCH(C$4,'Nevezési lista'!$C$4:$K$4,0),FALSE),"")</f>
        <v>Nagy Vilmos</v>
      </c>
      <c r="D64" s="212" t="str">
        <f t="shared" si="8"/>
        <v>II. kcs. Fiú (2009-2010) - 1 km klasszikus</v>
      </c>
      <c r="E64" s="417">
        <f>IFERROR(VLOOKUP($B64,'Nevezési lista'!$C$4:$K$116,MATCH(E$4,'Nevezési lista'!$C$4:$K$4,0),FALSE),"")</f>
        <v>39873</v>
      </c>
      <c r="F64" s="418" t="str">
        <f>IFERROR(VLOOKUP($B64,'Nevezési lista'!$C$4:$K$116,MATCH(F$4,'Nevezési lista'!$C$4:$K$4,0),FALSE),"")</f>
        <v>Pest</v>
      </c>
      <c r="G64" s="409" t="str">
        <f>IFERROR(VLOOKUP($B64,'Nevezési lista'!$C$4:$K$116,MATCH(G$4,'Nevezési lista'!$C$4:$K$4,0),FALSE),"")</f>
        <v>József Nádor Általános Iskola és Alapfokú Művészeti Iskola (ÖKO Iskola)</v>
      </c>
      <c r="H64" s="213">
        <f t="shared" si="9"/>
        <v>0.5027777777777781</v>
      </c>
      <c r="I64" s="214"/>
      <c r="J64" s="82">
        <f t="shared" si="3"/>
        <v>1</v>
      </c>
    </row>
    <row r="65" spans="2:10" ht="15" customHeight="1" outlineLevel="1" x14ac:dyDescent="0.25">
      <c r="B65" s="187">
        <v>31</v>
      </c>
      <c r="C65" s="189" t="str">
        <f>IFERROR(VLOOKUP($B65,'Nevezési lista'!$C$4:$K$116,MATCH(C$4,'Nevezési lista'!$C$4:$K$4,0),FALSE),"")</f>
        <v>Fekete Boldizsár László</v>
      </c>
      <c r="D65" s="212" t="str">
        <f t="shared" si="8"/>
        <v>II. kcs. Fiú (2009-2010) - 1 km klasszikus</v>
      </c>
      <c r="E65" s="417">
        <f>IFERROR(VLOOKUP($B65,'Nevezési lista'!$C$4:$K$116,MATCH(E$4,'Nevezési lista'!$C$4:$K$4,0),FALSE),"")</f>
        <v>40506</v>
      </c>
      <c r="F65" s="418" t="str">
        <f>IFERROR(VLOOKUP($B65,'Nevezési lista'!$C$4:$K$116,MATCH(F$4,'Nevezési lista'!$C$4:$K$4,0),FALSE),"")</f>
        <v>Budapest</v>
      </c>
      <c r="G65" s="409" t="str">
        <f>IFERROR(VLOOKUP($B65,'Nevezési lista'!$C$4:$K$116,MATCH(G$4,'Nevezési lista'!$C$4:$K$4,0),FALSE),"")</f>
        <v>Budenz József Általános Iskola és Gimnázium</v>
      </c>
      <c r="H65" s="213">
        <f t="shared" si="9"/>
        <v>0.50312500000000038</v>
      </c>
      <c r="I65" s="214"/>
      <c r="J65" s="82">
        <f t="shared" si="3"/>
        <v>1</v>
      </c>
    </row>
    <row r="66" spans="2:10" ht="15" customHeight="1" outlineLevel="1" x14ac:dyDescent="0.25">
      <c r="B66" s="187">
        <v>32</v>
      </c>
      <c r="C66" s="189" t="str">
        <f>IFERROR(VLOOKUP($B66,'Nevezési lista'!$C$4:$K$116,MATCH(C$4,'Nevezési lista'!$C$4:$K$4,0),FALSE),"")</f>
        <v>Móczár Ádám</v>
      </c>
      <c r="D66" s="212" t="str">
        <f t="shared" si="8"/>
        <v>II. kcs. Fiú (2009-2010) - 1 km klasszikus</v>
      </c>
      <c r="E66" s="417">
        <f>IFERROR(VLOOKUP($B66,'Nevezési lista'!$C$4:$K$116,MATCH(E$4,'Nevezési lista'!$C$4:$K$4,0),FALSE),"")</f>
        <v>39933</v>
      </c>
      <c r="F66" s="418" t="str">
        <f>IFERROR(VLOOKUP($B66,'Nevezési lista'!$C$4:$K$116,MATCH(F$4,'Nevezési lista'!$C$4:$K$4,0),FALSE),"")</f>
        <v>Heves</v>
      </c>
      <c r="G66" s="409" t="str">
        <f>IFERROR(VLOOKUP($B66,'Nevezési lista'!$C$4:$K$116,MATCH(G$4,'Nevezési lista'!$C$4:$K$4,0),FALSE),"")</f>
        <v>Felső-Mátrai Zakupszky László Általános Iskola és Óvoda</v>
      </c>
      <c r="H66" s="213">
        <f t="shared" si="9"/>
        <v>0.50347222222222265</v>
      </c>
      <c r="I66" s="214"/>
      <c r="J66" s="82">
        <f t="shared" si="3"/>
        <v>1</v>
      </c>
    </row>
    <row r="67" spans="2:10" ht="15" customHeight="1" outlineLevel="1" x14ac:dyDescent="0.25">
      <c r="B67" s="187">
        <v>33</v>
      </c>
      <c r="C67" s="189" t="str">
        <f>IFERROR(VLOOKUP($B67,'Nevezési lista'!$C$4:$K$116,MATCH(C$4,'Nevezési lista'!$C$4:$K$4,0),FALSE),"")</f>
        <v>Lehőcz Zétény</v>
      </c>
      <c r="D67" s="212" t="str">
        <f t="shared" si="8"/>
        <v>II. kcs. Fiú (2009-2010) - 1 km klasszikus</v>
      </c>
      <c r="E67" s="417">
        <f>IFERROR(VLOOKUP($B67,'Nevezési lista'!$C$4:$K$116,MATCH(E$4,'Nevezési lista'!$C$4:$K$4,0),FALSE),"")</f>
        <v>40229</v>
      </c>
      <c r="F67" s="418" t="str">
        <f>IFERROR(VLOOKUP($B67,'Nevezési lista'!$C$4:$K$116,MATCH(F$4,'Nevezési lista'!$C$4:$K$4,0),FALSE),"")</f>
        <v>Tolna</v>
      </c>
      <c r="G67" s="409" t="str">
        <f>IFERROR(VLOOKUP($B67,'Nevezési lista'!$C$4:$K$116,MATCH(G$4,'Nevezési lista'!$C$4:$K$4,0),FALSE),"")</f>
        <v>Szent Orsolya Rendi Gárdonyi Géza Katolikus Általános Iskola, Alapfokú Művészeti Iskola és Kollégium</v>
      </c>
      <c r="H67" s="213">
        <f t="shared" si="9"/>
        <v>0.50381944444444493</v>
      </c>
      <c r="I67" s="214"/>
      <c r="J67" s="82">
        <f t="shared" si="3"/>
        <v>1</v>
      </c>
    </row>
    <row r="68" spans="2:10" ht="15" customHeight="1" outlineLevel="1" x14ac:dyDescent="0.25">
      <c r="B68" s="187">
        <v>34</v>
      </c>
      <c r="C68" s="189" t="str">
        <f>IFERROR(VLOOKUP($B68,'Nevezési lista'!$C$4:$K$116,MATCH(C$4,'Nevezési lista'!$C$4:$K$4,0),FALSE),"")</f>
        <v>Pap Móric István</v>
      </c>
      <c r="D68" s="212" t="str">
        <f t="shared" si="8"/>
        <v>II. kcs. Fiú (2009-2010) - 1 km klasszikus</v>
      </c>
      <c r="E68" s="417">
        <f>IFERROR(VLOOKUP($B68,'Nevezési lista'!$C$4:$K$116,MATCH(E$4,'Nevezési lista'!$C$4:$K$4,0),FALSE),"")</f>
        <v>40228</v>
      </c>
      <c r="F68" s="418" t="str">
        <f>IFERROR(VLOOKUP($B68,'Nevezési lista'!$C$4:$K$116,MATCH(F$4,'Nevezési lista'!$C$4:$K$4,0),FALSE),"")</f>
        <v>Pest</v>
      </c>
      <c r="G68" s="409" t="str">
        <f>IFERROR(VLOOKUP($B68,'Nevezési lista'!$C$4:$K$116,MATCH(G$4,'Nevezési lista'!$C$4:$K$4,0),FALSE),"")</f>
        <v>Váci Juhász Gyula Általános Iskola</v>
      </c>
      <c r="H68" s="213">
        <f t="shared" si="9"/>
        <v>0.50416666666666721</v>
      </c>
      <c r="I68" s="214"/>
      <c r="J68" s="82">
        <f t="shared" si="3"/>
        <v>1</v>
      </c>
    </row>
    <row r="69" spans="2:10" ht="15" customHeight="1" outlineLevel="1" x14ac:dyDescent="0.25">
      <c r="B69" s="187">
        <v>35</v>
      </c>
      <c r="C69" s="189" t="str">
        <f>IFERROR(VLOOKUP($B69,'Nevezési lista'!$C$4:$K$116,MATCH(C$4,'Nevezési lista'!$C$4:$K$4,0),FALSE),"")</f>
        <v>Csorba Milán</v>
      </c>
      <c r="D69" s="212" t="str">
        <f t="shared" si="8"/>
        <v>II. kcs. Fiú (2009-2010) - 1 km klasszikus</v>
      </c>
      <c r="E69" s="417">
        <f>IFERROR(VLOOKUP($B69,'Nevezési lista'!$C$4:$K$116,MATCH(E$4,'Nevezési lista'!$C$4:$K$4,0),FALSE),"")</f>
        <v>40153</v>
      </c>
      <c r="F69" s="418" t="str">
        <f>IFERROR(VLOOKUP($B69,'Nevezési lista'!$C$4:$K$116,MATCH(F$4,'Nevezési lista'!$C$4:$K$4,0),FALSE),"")</f>
        <v>Borsod-A-Z</v>
      </c>
      <c r="G69" s="409" t="str">
        <f>IFERROR(VLOOKUP($B69,'Nevezési lista'!$C$4:$K$116,MATCH(G$4,'Nevezési lista'!$C$4:$K$4,0),FALSE),"")</f>
        <v>Bükki Szlovák Nemzetiségi Általános Iskola</v>
      </c>
      <c r="H69" s="213">
        <f t="shared" si="9"/>
        <v>0.50451388888888948</v>
      </c>
      <c r="I69" s="214"/>
      <c r="J69" s="82">
        <f t="shared" si="3"/>
        <v>1</v>
      </c>
    </row>
    <row r="70" spans="2:10" ht="15" customHeight="1" outlineLevel="1" x14ac:dyDescent="0.25">
      <c r="B70" s="187">
        <v>36</v>
      </c>
      <c r="C70" s="189" t="str">
        <f>IFERROR(VLOOKUP($B70,'Nevezési lista'!$C$4:$K$116,MATCH(C$4,'Nevezési lista'!$C$4:$K$4,0),FALSE),"")</f>
        <v>Fazekas Márk Bendegúz</v>
      </c>
      <c r="D70" s="212" t="str">
        <f t="shared" si="8"/>
        <v>II. kcs. Fiú (2009-2010) - 1 km klasszikus</v>
      </c>
      <c r="E70" s="417">
        <f>IFERROR(VLOOKUP($B70,'Nevezési lista'!$C$4:$K$116,MATCH(E$4,'Nevezési lista'!$C$4:$K$4,0),FALSE),"")</f>
        <v>39857</v>
      </c>
      <c r="F70" s="418" t="str">
        <f>IFERROR(VLOOKUP($B70,'Nevezési lista'!$C$4:$K$116,MATCH(F$4,'Nevezési lista'!$C$4:$K$4,0),FALSE),"")</f>
        <v>Pest</v>
      </c>
      <c r="G70" s="409" t="str">
        <f>IFERROR(VLOOKUP($B70,'Nevezési lista'!$C$4:$K$116,MATCH(G$4,'Nevezési lista'!$C$4:$K$4,0),FALSE),"")</f>
        <v>Diósdi Eötvös József Német Nemzetiségi Általános Iskola és Alapfokú Művészeti Iskola</v>
      </c>
      <c r="H70" s="213">
        <f t="shared" si="9"/>
        <v>0.50486111111111176</v>
      </c>
      <c r="I70" s="214"/>
      <c r="J70" s="82">
        <f t="shared" si="3"/>
        <v>1</v>
      </c>
    </row>
    <row r="71" spans="2:10" ht="15" customHeight="1" outlineLevel="1" x14ac:dyDescent="0.25">
      <c r="B71" s="187">
        <v>37</v>
      </c>
      <c r="C71" s="189" t="str">
        <f>IFERROR(VLOOKUP($B71,'Nevezési lista'!$C$4:$K$116,MATCH(C$4,'Nevezési lista'!$C$4:$K$4,0),FALSE),"")</f>
        <v>Pónya Márton András</v>
      </c>
      <c r="D71" s="212" t="str">
        <f t="shared" si="8"/>
        <v>II. kcs. Fiú (2009-2010) - 1 km klasszikus</v>
      </c>
      <c r="E71" s="417">
        <f>IFERROR(VLOOKUP($B71,'Nevezési lista'!$C$4:$K$116,MATCH(E$4,'Nevezési lista'!$C$4:$K$4,0),FALSE),"")</f>
        <v>39821</v>
      </c>
      <c r="F71" s="418" t="str">
        <f>IFERROR(VLOOKUP($B71,'Nevezési lista'!$C$4:$K$116,MATCH(F$4,'Nevezési lista'!$C$4:$K$4,0),FALSE),"")</f>
        <v>Komárom-E</v>
      </c>
      <c r="G71" s="409" t="str">
        <f>IFERROR(VLOOKUP($B71,'Nevezési lista'!$C$4:$K$116,MATCH(G$4,'Nevezési lista'!$C$4:$K$4,0),FALSE),"")</f>
        <v>Mindszenty József Katolikus Általános Iskola és Óvoda</v>
      </c>
      <c r="H71" s="213">
        <f t="shared" si="9"/>
        <v>0.50520833333333404</v>
      </c>
      <c r="I71" s="214"/>
      <c r="J71" s="82">
        <f t="shared" ref="J71:J73" si="10">IF(B71&gt;0,1,0)</f>
        <v>1</v>
      </c>
    </row>
    <row r="72" spans="2:10" ht="15" customHeight="1" outlineLevel="1" x14ac:dyDescent="0.25">
      <c r="B72" s="187">
        <v>38</v>
      </c>
      <c r="C72" s="189" t="str">
        <f>IFERROR(VLOOKUP($B72,'Nevezési lista'!$C$4:$K$116,MATCH(C$4,'Nevezési lista'!$C$4:$K$4,0),FALSE),"")</f>
        <v>Szabó Csanád</v>
      </c>
      <c r="D72" s="212" t="str">
        <f t="shared" si="8"/>
        <v>II. kcs. Fiú (2009-2010) - 1 km klasszikus</v>
      </c>
      <c r="E72" s="417">
        <f>IFERROR(VLOOKUP($B72,'Nevezési lista'!$C$4:$K$116,MATCH(E$4,'Nevezési lista'!$C$4:$K$4,0),FALSE),"")</f>
        <v>39838</v>
      </c>
      <c r="F72" s="418" t="str">
        <f>IFERROR(VLOOKUP($B72,'Nevezési lista'!$C$4:$K$116,MATCH(F$4,'Nevezési lista'!$C$4:$K$4,0),FALSE),"")</f>
        <v>Budapest</v>
      </c>
      <c r="G72" s="409" t="str">
        <f>IFERROR(VLOOKUP($B72,'Nevezési lista'!$C$4:$K$116,MATCH(G$4,'Nevezési lista'!$C$4:$K$4,0),FALSE),"")</f>
        <v>Budai Ciszterci Szent Imre Gimnázium</v>
      </c>
      <c r="H72" s="213">
        <f t="shared" si="9"/>
        <v>0.50555555555555631</v>
      </c>
      <c r="I72" s="214"/>
      <c r="J72" s="82">
        <f t="shared" si="10"/>
        <v>1</v>
      </c>
    </row>
    <row r="73" spans="2:10" ht="15" hidden="1" customHeight="1" outlineLevel="1" x14ac:dyDescent="0.25">
      <c r="B73" s="187"/>
      <c r="C73" s="189" t="str">
        <f>IFERROR(VLOOKUP($B73,'Nevezési lista'!$C$4:$K$116,MATCH(C$4,'Nevezési lista'!$C$4:$K$4,0),FALSE),"")</f>
        <v/>
      </c>
      <c r="D73" s="212" t="str">
        <f t="shared" si="8"/>
        <v>II. kcs. Fiú (2009-2010) - 1 km klasszikus</v>
      </c>
      <c r="E73" s="417" t="str">
        <f>IFERROR(VLOOKUP($B73,'Nevezési lista'!$C$4:$K$116,MATCH(E$4,'Nevezési lista'!$C$4:$K$4,0),FALSE),"")</f>
        <v/>
      </c>
      <c r="F73" s="418" t="str">
        <f>IFERROR(VLOOKUP($B73,'Nevezési lista'!$C$4:$K$116,MATCH(F$4,'Nevezési lista'!$C$4:$K$4,0),FALSE),"")</f>
        <v/>
      </c>
      <c r="G73" s="409" t="str">
        <f>IFERROR(VLOOKUP($B73,'Nevezési lista'!$C$4:$K$116,MATCH(G$4,'Nevezési lista'!$C$4:$K$4,0),FALSE),"")</f>
        <v/>
      </c>
      <c r="H73" s="213">
        <f t="shared" si="9"/>
        <v>0.50590277777777859</v>
      </c>
      <c r="I73" s="214"/>
      <c r="J73" s="82">
        <f t="shared" si="10"/>
        <v>0</v>
      </c>
    </row>
    <row r="74" spans="2:10" ht="15" hidden="1" customHeight="1" outlineLevel="1" thickBot="1" x14ac:dyDescent="0.3">
      <c r="B74" s="215"/>
      <c r="C74" s="216" t="str">
        <f>IFERROR(VLOOKUP($B74,'Nevezési lista'!$C$4:$K$116,MATCH(C$4,'Nevezési lista'!$C$4:$K$4,0),FALSE),"")</f>
        <v/>
      </c>
      <c r="D74" s="217" t="str">
        <f>+D70</f>
        <v>II. kcs. Fiú (2009-2010) - 1 km klasszikus</v>
      </c>
      <c r="E74" s="419" t="str">
        <f>IFERROR(VLOOKUP($B74,'Nevezési lista'!$C$4:$K$116,MATCH(E$4,'Nevezési lista'!$C$4:$K$4,0),FALSE),"")</f>
        <v/>
      </c>
      <c r="F74" s="420" t="str">
        <f>IFERROR(VLOOKUP($B74,'Nevezési lista'!$C$4:$K$116,MATCH(F$4,'Nevezési lista'!$C$4:$K$4,0),FALSE),"")</f>
        <v/>
      </c>
      <c r="G74" s="410" t="str">
        <f>IFERROR(VLOOKUP($B74,'Nevezési lista'!$C$4:$K$116,MATCH(G$4,'Nevezési lista'!$C$4:$K$4,0),FALSE),"")</f>
        <v/>
      </c>
      <c r="H74" s="213">
        <f t="shared" si="9"/>
        <v>0.50625000000000087</v>
      </c>
      <c r="I74" s="218"/>
      <c r="J74" s="82">
        <f t="shared" si="3"/>
        <v>0</v>
      </c>
    </row>
    <row r="75" spans="2:10" ht="15" customHeight="1" outlineLevel="1" thickBot="1" x14ac:dyDescent="0.3">
      <c r="B75" s="219">
        <v>0</v>
      </c>
      <c r="C75" s="220"/>
      <c r="D75" s="221"/>
      <c r="E75" s="421"/>
      <c r="F75" s="422"/>
      <c r="G75" s="411"/>
      <c r="H75" s="221"/>
      <c r="I75" s="223"/>
      <c r="J75" s="82">
        <f t="shared" si="3"/>
        <v>0</v>
      </c>
    </row>
    <row r="76" spans="2:10" ht="15" customHeight="1" x14ac:dyDescent="0.25">
      <c r="B76" s="224" t="str">
        <f>+Kategóriák!$E$10</f>
        <v>III. kcs. Leány (2007-2008) - 1,5 km klasszikus</v>
      </c>
      <c r="C76" s="225"/>
      <c r="D76" s="225"/>
      <c r="E76" s="423"/>
      <c r="F76" s="407"/>
      <c r="G76" s="412"/>
      <c r="H76" s="7">
        <v>3.4722222222222224E-4</v>
      </c>
      <c r="I76" s="226"/>
      <c r="J76" s="74"/>
    </row>
    <row r="77" spans="2:10" ht="15" customHeight="1" outlineLevel="1" x14ac:dyDescent="0.25">
      <c r="B77" s="180">
        <v>39</v>
      </c>
      <c r="C77" s="209" t="str">
        <f>IFERROR(VLOOKUP($B77,'Nevezési lista'!$C$4:$K$116,MATCH(C$4,'Nevezési lista'!$C$4:$K$4,0),FALSE),"")</f>
        <v>Benyovszky Lili</v>
      </c>
      <c r="D77" s="210" t="str">
        <f>+B76</f>
        <v>III. kcs. Leány (2007-2008) - 1,5 km klasszikus</v>
      </c>
      <c r="E77" s="415">
        <f>IFERROR(VLOOKUP($B77,'Nevezési lista'!$C$4:$K$116,MATCH(E$4,'Nevezési lista'!$C$4:$K$4,0),FALSE),"")</f>
        <v>39659</v>
      </c>
      <c r="F77" s="416" t="str">
        <f>IFERROR(VLOOKUP($B77,'Nevezési lista'!$C$4:$K$116,MATCH(F$4,'Nevezési lista'!$C$4:$K$4,0),FALSE),"")</f>
        <v>Heves</v>
      </c>
      <c r="G77" s="408" t="str">
        <f>IFERROR(VLOOKUP($B77,'Nevezési lista'!$C$4:$K$116,MATCH(G$4,'Nevezési lista'!$C$4:$K$4,0),FALSE),"")</f>
        <v>Gyöngyössolymosi Nagy Gyula Katolikus Általános Iskola és Alapfokú Művészeti Iskola</v>
      </c>
      <c r="H77" s="6">
        <f>+Versenyprogram!C19+H76</f>
        <v>0.53854166666666659</v>
      </c>
      <c r="I77" s="211"/>
      <c r="J77" s="82">
        <f t="shared" ref="J77:J143" si="11">IF(B77&gt;0,1,0)</f>
        <v>1</v>
      </c>
    </row>
    <row r="78" spans="2:10" ht="15" customHeight="1" outlineLevel="1" x14ac:dyDescent="0.25">
      <c r="B78" s="187">
        <v>40</v>
      </c>
      <c r="C78" s="189" t="str">
        <f>IFERROR(VLOOKUP($B78,'Nevezési lista'!$C$4:$K$116,MATCH(C$4,'Nevezési lista'!$C$4:$K$4,0),FALSE),"")</f>
        <v>Pap Fruzsina</v>
      </c>
      <c r="D78" s="212" t="str">
        <f>+D77</f>
        <v>III. kcs. Leány (2007-2008) - 1,5 km klasszikus</v>
      </c>
      <c r="E78" s="417">
        <f>IFERROR(VLOOKUP($B78,'Nevezési lista'!$C$4:$K$116,MATCH(E$4,'Nevezési lista'!$C$4:$K$4,0),FALSE),"")</f>
        <v>39647</v>
      </c>
      <c r="F78" s="418" t="str">
        <f>IFERROR(VLOOKUP($B78,'Nevezési lista'!$C$4:$K$116,MATCH(F$4,'Nevezési lista'!$C$4:$K$4,0),FALSE),"")</f>
        <v>Pest</v>
      </c>
      <c r="G78" s="409" t="str">
        <f>IFERROR(VLOOKUP($B78,'Nevezési lista'!$C$4:$K$116,MATCH(G$4,'Nevezési lista'!$C$4:$K$4,0),FALSE),"")</f>
        <v>Váci Árpád Fejedelem Általános Iskola</v>
      </c>
      <c r="H78" s="213">
        <f>H77+$H$76</f>
        <v>0.53888888888888886</v>
      </c>
      <c r="I78" s="214"/>
      <c r="J78" s="82">
        <f t="shared" si="11"/>
        <v>1</v>
      </c>
    </row>
    <row r="79" spans="2:10" ht="15" customHeight="1" outlineLevel="1" x14ac:dyDescent="0.25">
      <c r="B79" s="187">
        <v>41</v>
      </c>
      <c r="C79" s="189" t="str">
        <f>IFERROR(VLOOKUP($B79,'Nevezési lista'!$C$4:$K$116,MATCH(C$4,'Nevezési lista'!$C$4:$K$4,0),FALSE),"")</f>
        <v>Cseke Kincső Lelle</v>
      </c>
      <c r="D79" s="212" t="str">
        <f t="shared" ref="D79:D91" si="12">+D78</f>
        <v>III. kcs. Leány (2007-2008) - 1,5 km klasszikus</v>
      </c>
      <c r="E79" s="417">
        <f>IFERROR(VLOOKUP($B79,'Nevezési lista'!$C$4:$K$116,MATCH(E$4,'Nevezési lista'!$C$4:$K$4,0),FALSE),"")</f>
        <v>39359</v>
      </c>
      <c r="F79" s="418" t="str">
        <f>IFERROR(VLOOKUP($B79,'Nevezési lista'!$C$4:$K$116,MATCH(F$4,'Nevezési lista'!$C$4:$K$4,0),FALSE),"")</f>
        <v>Budapest</v>
      </c>
      <c r="G79" s="409" t="str">
        <f>IFERROR(VLOOKUP($B79,'Nevezési lista'!$C$4:$K$116,MATCH(G$4,'Nevezési lista'!$C$4:$K$4,0),FALSE),"")</f>
        <v>Budapest I. Kerületi Szilágyi Erzsébet Gimnázium</v>
      </c>
      <c r="H79" s="213">
        <f t="shared" ref="H79:H91" si="13">H78+$H$76</f>
        <v>0.53923611111111114</v>
      </c>
      <c r="I79" s="214"/>
      <c r="J79" s="82">
        <f t="shared" si="11"/>
        <v>1</v>
      </c>
    </row>
    <row r="80" spans="2:10" ht="15" customHeight="1" outlineLevel="1" x14ac:dyDescent="0.25">
      <c r="B80" s="187">
        <v>42</v>
      </c>
      <c r="C80" s="189" t="str">
        <f>IFERROR(VLOOKUP($B80,'Nevezési lista'!$C$4:$K$116,MATCH(C$4,'Nevezési lista'!$C$4:$K$4,0),FALSE),"")</f>
        <v>Dedinszky Nóra</v>
      </c>
      <c r="D80" s="212" t="str">
        <f t="shared" si="12"/>
        <v>III. kcs. Leány (2007-2008) - 1,5 km klasszikus</v>
      </c>
      <c r="E80" s="417">
        <f>IFERROR(VLOOKUP($B80,'Nevezési lista'!$C$4:$K$116,MATCH(E$4,'Nevezési lista'!$C$4:$K$4,0),FALSE),"")</f>
        <v>39712</v>
      </c>
      <c r="F80" s="418" t="str">
        <f>IFERROR(VLOOKUP($B80,'Nevezési lista'!$C$4:$K$116,MATCH(F$4,'Nevezési lista'!$C$4:$K$4,0),FALSE),"")</f>
        <v>Budapest</v>
      </c>
      <c r="G80" s="409" t="str">
        <f>IFERROR(VLOOKUP($B80,'Nevezési lista'!$C$4:$K$116,MATCH(G$4,'Nevezési lista'!$C$4:$K$4,0),FALSE),"")</f>
        <v>ELTE Gyertyánffy István Gyakorló Általános Iskola</v>
      </c>
      <c r="H80" s="213">
        <f t="shared" si="13"/>
        <v>0.53958333333333341</v>
      </c>
      <c r="I80" s="214"/>
      <c r="J80" s="82">
        <f t="shared" si="11"/>
        <v>1</v>
      </c>
    </row>
    <row r="81" spans="2:10" ht="15" customHeight="1" outlineLevel="1" x14ac:dyDescent="0.25">
      <c r="B81" s="187">
        <v>43</v>
      </c>
      <c r="C81" s="189" t="str">
        <f>IFERROR(VLOOKUP($B81,'Nevezési lista'!$C$4:$K$116,MATCH(C$4,'Nevezési lista'!$C$4:$K$4,0),FALSE),"")</f>
        <v>Cseke Lilla Sarolta</v>
      </c>
      <c r="D81" s="212" t="str">
        <f t="shared" si="12"/>
        <v>III. kcs. Leány (2007-2008) - 1,5 km klasszikus</v>
      </c>
      <c r="E81" s="417">
        <f>IFERROR(VLOOKUP($B81,'Nevezési lista'!$C$4:$K$116,MATCH(E$4,'Nevezési lista'!$C$4:$K$4,0),FALSE),"")</f>
        <v>39193</v>
      </c>
      <c r="F81" s="418" t="str">
        <f>IFERROR(VLOOKUP($B81,'Nevezési lista'!$C$4:$K$116,MATCH(F$4,'Nevezési lista'!$C$4:$K$4,0),FALSE),"")</f>
        <v>Budapest</v>
      </c>
      <c r="G81" s="409" t="str">
        <f>IFERROR(VLOOKUP($B81,'Nevezési lista'!$C$4:$K$116,MATCH(G$4,'Nevezési lista'!$C$4:$K$4,0),FALSE),"")</f>
        <v>Budai Ciszterci Szent Imre Gimnázium</v>
      </c>
      <c r="H81" s="213">
        <f t="shared" si="13"/>
        <v>0.53993055555555569</v>
      </c>
      <c r="I81" s="214"/>
      <c r="J81" s="82">
        <f t="shared" si="11"/>
        <v>1</v>
      </c>
    </row>
    <row r="82" spans="2:10" ht="15" customHeight="1" outlineLevel="1" x14ac:dyDescent="0.25">
      <c r="B82" s="187">
        <v>44</v>
      </c>
      <c r="C82" s="189" t="str">
        <f>IFERROR(VLOOKUP($B82,'Nevezési lista'!$C$4:$K$116,MATCH(C$4,'Nevezési lista'!$C$4:$K$4,0),FALSE),"")</f>
        <v>Csikász Panni</v>
      </c>
      <c r="D82" s="212" t="str">
        <f t="shared" si="12"/>
        <v>III. kcs. Leány (2007-2008) - 1,5 km klasszikus</v>
      </c>
      <c r="E82" s="417">
        <f>IFERROR(VLOOKUP($B82,'Nevezési lista'!$C$4:$K$116,MATCH(E$4,'Nevezési lista'!$C$4:$K$4,0),FALSE),"")</f>
        <v>39452</v>
      </c>
      <c r="F82" s="418" t="str">
        <f>IFERROR(VLOOKUP($B82,'Nevezési lista'!$C$4:$K$116,MATCH(F$4,'Nevezési lista'!$C$4:$K$4,0),FALSE),"")</f>
        <v>Borsod-A-Z</v>
      </c>
      <c r="G82" s="409" t="str">
        <f>IFERROR(VLOOKUP($B82,'Nevezési lista'!$C$4:$K$116,MATCH(G$4,'Nevezési lista'!$C$4:$K$4,0),FALSE),"")</f>
        <v>Kazincbarcikai Pollack Mihály Általános Iskola</v>
      </c>
      <c r="H82" s="213">
        <f t="shared" si="13"/>
        <v>0.54027777777777797</v>
      </c>
      <c r="I82" s="214"/>
      <c r="J82" s="82">
        <f t="shared" si="11"/>
        <v>1</v>
      </c>
    </row>
    <row r="83" spans="2:10" ht="15" customHeight="1" outlineLevel="1" x14ac:dyDescent="0.25">
      <c r="B83" s="187">
        <v>45</v>
      </c>
      <c r="C83" s="189" t="str">
        <f>IFERROR(VLOOKUP($B83,'Nevezési lista'!$C$4:$K$116,MATCH(C$4,'Nevezési lista'!$C$4:$K$4,0),FALSE),"")</f>
        <v>Tóth Emese</v>
      </c>
      <c r="D83" s="212" t="str">
        <f t="shared" si="12"/>
        <v>III. kcs. Leány (2007-2008) - 1,5 km klasszikus</v>
      </c>
      <c r="E83" s="417">
        <f>IFERROR(VLOOKUP($B83,'Nevezési lista'!$C$4:$K$116,MATCH(E$4,'Nevezési lista'!$C$4:$K$4,0),FALSE),"")</f>
        <v>39629</v>
      </c>
      <c r="F83" s="418" t="str">
        <f>IFERROR(VLOOKUP($B83,'Nevezési lista'!$C$4:$K$116,MATCH(F$4,'Nevezési lista'!$C$4:$K$4,0),FALSE),"")</f>
        <v>Borsod-A-Z</v>
      </c>
      <c r="G83" s="409" t="str">
        <f>IFERROR(VLOOKUP($B83,'Nevezési lista'!$C$4:$K$116,MATCH(G$4,'Nevezési lista'!$C$4:$K$4,0),FALSE),"")</f>
        <v>Bükki Szlovák Nemzetiségi Általános Iskola</v>
      </c>
      <c r="H83" s="213">
        <f t="shared" si="13"/>
        <v>0.54062500000000024</v>
      </c>
      <c r="I83" s="214"/>
      <c r="J83" s="82">
        <f t="shared" si="11"/>
        <v>1</v>
      </c>
    </row>
    <row r="84" spans="2:10" ht="15" customHeight="1" outlineLevel="1" x14ac:dyDescent="0.25">
      <c r="B84" s="187">
        <v>46</v>
      </c>
      <c r="C84" s="189" t="str">
        <f>IFERROR(VLOOKUP($B84,'Nevezési lista'!$C$4:$K$116,MATCH(C$4,'Nevezési lista'!$C$4:$K$4,0),FALSE),"")</f>
        <v>Gaál Dóra</v>
      </c>
      <c r="D84" s="212" t="str">
        <f t="shared" si="12"/>
        <v>III. kcs. Leány (2007-2008) - 1,5 km klasszikus</v>
      </c>
      <c r="E84" s="417">
        <f>IFERROR(VLOOKUP($B84,'Nevezési lista'!$C$4:$K$116,MATCH(E$4,'Nevezési lista'!$C$4:$K$4,0),FALSE),"")</f>
        <v>39430</v>
      </c>
      <c r="F84" s="418" t="str">
        <f>IFERROR(VLOOKUP($B84,'Nevezési lista'!$C$4:$K$116,MATCH(F$4,'Nevezési lista'!$C$4:$K$4,0),FALSE),"")</f>
        <v>Heves</v>
      </c>
      <c r="G84" s="409" t="str">
        <f>IFERROR(VLOOKUP($B84,'Nevezési lista'!$C$4:$K$116,MATCH(G$4,'Nevezési lista'!$C$4:$K$4,0),FALSE),"")</f>
        <v>Gyöngyösi Berze Nagy János Gimnázium</v>
      </c>
      <c r="H84" s="213">
        <f t="shared" si="13"/>
        <v>0.54097222222222252</v>
      </c>
      <c r="I84" s="214"/>
      <c r="J84" s="82">
        <f t="shared" si="11"/>
        <v>1</v>
      </c>
    </row>
    <row r="85" spans="2:10" ht="15" customHeight="1" outlineLevel="1" x14ac:dyDescent="0.25">
      <c r="B85" s="187">
        <v>47</v>
      </c>
      <c r="C85" s="189" t="str">
        <f>IFERROR(VLOOKUP($B85,'Nevezési lista'!$C$4:$K$116,MATCH(C$4,'Nevezési lista'!$C$4:$K$4,0),FALSE),"")</f>
        <v>Kovács Andrea</v>
      </c>
      <c r="D85" s="212" t="str">
        <f t="shared" si="12"/>
        <v>III. kcs. Leány (2007-2008) - 1,5 km klasszikus</v>
      </c>
      <c r="E85" s="417">
        <f>IFERROR(VLOOKUP($B85,'Nevezési lista'!$C$4:$K$116,MATCH(E$4,'Nevezési lista'!$C$4:$K$4,0),FALSE),"")</f>
        <v>39351</v>
      </c>
      <c r="F85" s="418" t="str">
        <f>IFERROR(VLOOKUP($B85,'Nevezési lista'!$C$4:$K$116,MATCH(F$4,'Nevezési lista'!$C$4:$K$4,0),FALSE),"")</f>
        <v>Budapest</v>
      </c>
      <c r="G85" s="409" t="str">
        <f>IFERROR(VLOOKUP($B85,'Nevezési lista'!$C$4:$K$116,MATCH(G$4,'Nevezési lista'!$C$4:$K$4,0),FALSE),"")</f>
        <v>Újbudai Ádám Jenő Általános Iskola</v>
      </c>
      <c r="H85" s="213">
        <f t="shared" si="13"/>
        <v>0.5413194444444448</v>
      </c>
      <c r="I85" s="214"/>
      <c r="J85" s="82">
        <f t="shared" si="11"/>
        <v>1</v>
      </c>
    </row>
    <row r="86" spans="2:10" ht="15" hidden="1" customHeight="1" outlineLevel="1" x14ac:dyDescent="0.25">
      <c r="B86" s="187"/>
      <c r="C86" s="189" t="str">
        <f>IFERROR(VLOOKUP($B86,'Nevezési lista'!$C$4:$K$116,MATCH(C$4,'Nevezési lista'!$C$4:$K$4,0),FALSE),"")</f>
        <v/>
      </c>
      <c r="D86" s="212" t="str">
        <f t="shared" si="12"/>
        <v>III. kcs. Leány (2007-2008) - 1,5 km klasszikus</v>
      </c>
      <c r="E86" s="417" t="str">
        <f>IFERROR(VLOOKUP($B86,'Nevezési lista'!$C$4:$K$116,MATCH(E$4,'Nevezési lista'!$C$4:$K$4,0),FALSE),"")</f>
        <v/>
      </c>
      <c r="F86" s="418" t="str">
        <f>IFERROR(VLOOKUP($B86,'Nevezési lista'!$C$4:$K$116,MATCH(F$4,'Nevezési lista'!$C$4:$K$4,0),FALSE),"")</f>
        <v/>
      </c>
      <c r="G86" s="409" t="str">
        <f>IFERROR(VLOOKUP($B86,'Nevezési lista'!$C$4:$K$116,MATCH(G$4,'Nevezési lista'!$C$4:$K$4,0),FALSE),"")</f>
        <v/>
      </c>
      <c r="H86" s="213">
        <f t="shared" si="13"/>
        <v>0.54166666666666707</v>
      </c>
      <c r="I86" s="214"/>
      <c r="J86" s="82">
        <f t="shared" si="11"/>
        <v>0</v>
      </c>
    </row>
    <row r="87" spans="2:10" ht="15" hidden="1" customHeight="1" outlineLevel="1" x14ac:dyDescent="0.25">
      <c r="B87" s="187"/>
      <c r="C87" s="189" t="str">
        <f>IFERROR(VLOOKUP($B87,'Nevezési lista'!$C$4:$K$116,MATCH(C$4,'Nevezési lista'!$C$4:$K$4,0),FALSE),"")</f>
        <v/>
      </c>
      <c r="D87" s="212" t="str">
        <f t="shared" si="12"/>
        <v>III. kcs. Leány (2007-2008) - 1,5 km klasszikus</v>
      </c>
      <c r="E87" s="417" t="str">
        <f>IFERROR(VLOOKUP($B87,'Nevezési lista'!$C$4:$K$116,MATCH(E$4,'Nevezési lista'!$C$4:$K$4,0),FALSE),"")</f>
        <v/>
      </c>
      <c r="F87" s="418" t="str">
        <f>IFERROR(VLOOKUP($B87,'Nevezési lista'!$C$4:$K$116,MATCH(F$4,'Nevezési lista'!$C$4:$K$4,0),FALSE),"")</f>
        <v/>
      </c>
      <c r="G87" s="409" t="str">
        <f>IFERROR(VLOOKUP($B87,'Nevezési lista'!$C$4:$K$116,MATCH(G$4,'Nevezési lista'!$C$4:$K$4,0),FALSE),"")</f>
        <v/>
      </c>
      <c r="H87" s="213">
        <f t="shared" si="13"/>
        <v>0.54201388888888935</v>
      </c>
      <c r="I87" s="214"/>
      <c r="J87" s="82">
        <f t="shared" si="11"/>
        <v>0</v>
      </c>
    </row>
    <row r="88" spans="2:10" ht="15" hidden="1" customHeight="1" outlineLevel="1" x14ac:dyDescent="0.25">
      <c r="B88" s="187"/>
      <c r="C88" s="189" t="str">
        <f>IFERROR(VLOOKUP($B88,'Nevezési lista'!$C$4:$K$116,MATCH(C$4,'Nevezési lista'!$C$4:$K$4,0),FALSE),"")</f>
        <v/>
      </c>
      <c r="D88" s="212" t="str">
        <f t="shared" si="12"/>
        <v>III. kcs. Leány (2007-2008) - 1,5 km klasszikus</v>
      </c>
      <c r="E88" s="417" t="str">
        <f>IFERROR(VLOOKUP($B88,'Nevezési lista'!$C$4:$K$116,MATCH(E$4,'Nevezési lista'!$C$4:$K$4,0),FALSE),"")</f>
        <v/>
      </c>
      <c r="F88" s="418" t="str">
        <f>IFERROR(VLOOKUP($B88,'Nevezési lista'!$C$4:$K$116,MATCH(F$4,'Nevezési lista'!$C$4:$K$4,0),FALSE),"")</f>
        <v/>
      </c>
      <c r="G88" s="409" t="str">
        <f>IFERROR(VLOOKUP($B88,'Nevezési lista'!$C$4:$K$116,MATCH(G$4,'Nevezési lista'!$C$4:$K$4,0),FALSE),"")</f>
        <v/>
      </c>
      <c r="H88" s="213">
        <f t="shared" si="13"/>
        <v>0.54236111111111163</v>
      </c>
      <c r="I88" s="214"/>
      <c r="J88" s="82">
        <f t="shared" si="11"/>
        <v>0</v>
      </c>
    </row>
    <row r="89" spans="2:10" ht="15" hidden="1" customHeight="1" outlineLevel="1" x14ac:dyDescent="0.25">
      <c r="B89" s="187"/>
      <c r="C89" s="189" t="str">
        <f>IFERROR(VLOOKUP($B89,'Nevezési lista'!$C$4:$K$116,MATCH(C$4,'Nevezési lista'!$C$4:$K$4,0),FALSE),"")</f>
        <v/>
      </c>
      <c r="D89" s="212" t="str">
        <f t="shared" si="12"/>
        <v>III. kcs. Leány (2007-2008) - 1,5 km klasszikus</v>
      </c>
      <c r="E89" s="417" t="str">
        <f>IFERROR(VLOOKUP($B89,'Nevezési lista'!$C$4:$K$116,MATCH(E$4,'Nevezési lista'!$C$4:$K$4,0),FALSE),"")</f>
        <v/>
      </c>
      <c r="F89" s="418" t="str">
        <f>IFERROR(VLOOKUP($B89,'Nevezési lista'!$C$4:$K$116,MATCH(F$4,'Nevezési lista'!$C$4:$K$4,0),FALSE),"")</f>
        <v/>
      </c>
      <c r="G89" s="409" t="str">
        <f>IFERROR(VLOOKUP($B89,'Nevezési lista'!$C$4:$K$116,MATCH(G$4,'Nevezési lista'!$C$4:$K$4,0),FALSE),"")</f>
        <v/>
      </c>
      <c r="H89" s="213">
        <f t="shared" si="13"/>
        <v>0.5427083333333339</v>
      </c>
      <c r="I89" s="214"/>
      <c r="J89" s="82">
        <f t="shared" si="11"/>
        <v>0</v>
      </c>
    </row>
    <row r="90" spans="2:10" ht="15" hidden="1" customHeight="1" outlineLevel="1" x14ac:dyDescent="0.25">
      <c r="B90" s="187"/>
      <c r="C90" s="189" t="str">
        <f>IFERROR(VLOOKUP($B90,'Nevezési lista'!$C$4:$K$116,MATCH(C$4,'Nevezési lista'!$C$4:$K$4,0),FALSE),"")</f>
        <v/>
      </c>
      <c r="D90" s="212" t="str">
        <f t="shared" si="12"/>
        <v>III. kcs. Leány (2007-2008) - 1,5 km klasszikus</v>
      </c>
      <c r="E90" s="417" t="str">
        <f>IFERROR(VLOOKUP($B90,'Nevezési lista'!$C$4:$K$116,MATCH(E$4,'Nevezési lista'!$C$4:$K$4,0),FALSE),"")</f>
        <v/>
      </c>
      <c r="F90" s="418" t="str">
        <f>IFERROR(VLOOKUP($B90,'Nevezési lista'!$C$4:$K$116,MATCH(F$4,'Nevezési lista'!$C$4:$K$4,0),FALSE),"")</f>
        <v/>
      </c>
      <c r="G90" s="409" t="str">
        <f>IFERROR(VLOOKUP($B90,'Nevezési lista'!$C$4:$K$116,MATCH(G$4,'Nevezési lista'!$C$4:$K$4,0),FALSE),"")</f>
        <v/>
      </c>
      <c r="H90" s="213">
        <f t="shared" si="13"/>
        <v>0.54305555555555618</v>
      </c>
      <c r="I90" s="214"/>
      <c r="J90" s="82">
        <f t="shared" si="11"/>
        <v>0</v>
      </c>
    </row>
    <row r="91" spans="2:10" ht="15" hidden="1" customHeight="1" outlineLevel="1" thickBot="1" x14ac:dyDescent="0.3">
      <c r="B91" s="215"/>
      <c r="C91" s="216" t="str">
        <f>IFERROR(VLOOKUP($B91,'Nevezési lista'!$C$4:$K$116,MATCH(C$4,'Nevezési lista'!$C$4:$K$4,0),FALSE),"")</f>
        <v/>
      </c>
      <c r="D91" s="217" t="str">
        <f t="shared" si="12"/>
        <v>III. kcs. Leány (2007-2008) - 1,5 km klasszikus</v>
      </c>
      <c r="E91" s="419" t="str">
        <f>IFERROR(VLOOKUP($B91,'Nevezési lista'!$C$4:$K$116,MATCH(E$4,'Nevezési lista'!$C$4:$K$4,0),FALSE),"")</f>
        <v/>
      </c>
      <c r="F91" s="420" t="str">
        <f>IFERROR(VLOOKUP($B91,'Nevezési lista'!$C$4:$K$116,MATCH(F$4,'Nevezési lista'!$C$4:$K$4,0),FALSE),"")</f>
        <v/>
      </c>
      <c r="G91" s="410" t="str">
        <f>IFERROR(VLOOKUP($B91,'Nevezési lista'!$C$4:$K$116,MATCH(G$4,'Nevezési lista'!$C$4:$K$4,0),FALSE),"")</f>
        <v/>
      </c>
      <c r="H91" s="227">
        <f t="shared" si="13"/>
        <v>0.54340277777777846</v>
      </c>
      <c r="I91" s="218"/>
      <c r="J91" s="82">
        <f t="shared" si="11"/>
        <v>0</v>
      </c>
    </row>
    <row r="92" spans="2:10" ht="15" customHeight="1" outlineLevel="1" thickBot="1" x14ac:dyDescent="0.3">
      <c r="B92" s="219">
        <v>0</v>
      </c>
      <c r="C92" s="220"/>
      <c r="D92" s="221"/>
      <c r="E92" s="421"/>
      <c r="F92" s="422"/>
      <c r="G92" s="411"/>
      <c r="H92" s="221"/>
      <c r="I92" s="223"/>
      <c r="J92" s="82">
        <f t="shared" si="11"/>
        <v>0</v>
      </c>
    </row>
    <row r="93" spans="2:10" ht="15" customHeight="1" x14ac:dyDescent="0.25">
      <c r="B93" s="224" t="str">
        <f>+Kategóriák!$E$11</f>
        <v>III. kcs. Fiú (2007-2008) - 1,5 km klasszikus</v>
      </c>
      <c r="C93" s="225"/>
      <c r="D93" s="225"/>
      <c r="E93" s="423"/>
      <c r="F93" s="407"/>
      <c r="G93" s="412"/>
      <c r="H93" s="7">
        <v>3.4722222222222224E-4</v>
      </c>
      <c r="I93" s="226"/>
      <c r="J93" s="74"/>
    </row>
    <row r="94" spans="2:10" ht="15" customHeight="1" outlineLevel="1" x14ac:dyDescent="0.25">
      <c r="B94" s="180">
        <v>48</v>
      </c>
      <c r="C94" s="209" t="str">
        <f>IFERROR(VLOOKUP($B94,'Nevezési lista'!$C$4:$K$116,MATCH(C$4,'Nevezési lista'!$C$4:$K$4,0),FALSE),"")</f>
        <v>Besze Dániel Zalán</v>
      </c>
      <c r="D94" s="210" t="str">
        <f>+B93</f>
        <v>III. kcs. Fiú (2007-2008) - 1,5 km klasszikus</v>
      </c>
      <c r="E94" s="415">
        <f>IFERROR(VLOOKUP($B94,'Nevezési lista'!$C$4:$K$116,MATCH(E$4,'Nevezési lista'!$C$4:$K$4,0),FALSE),"")</f>
        <v>39493</v>
      </c>
      <c r="F94" s="416" t="str">
        <f>IFERROR(VLOOKUP($B94,'Nevezési lista'!$C$4:$K$116,MATCH(F$4,'Nevezési lista'!$C$4:$K$4,0),FALSE),"")</f>
        <v>Heves</v>
      </c>
      <c r="G94" s="408" t="str">
        <f>IFERROR(VLOOKUP($B94,'Nevezési lista'!$C$4:$K$116,MATCH(G$4,'Nevezési lista'!$C$4:$K$4,0),FALSE),"")</f>
        <v>Gyöngyössolymosi Nagy Gyula Katolikus Általános Iskola és Alapfokú Művészeti Iskola</v>
      </c>
      <c r="H94" s="6">
        <f>+Versenyprogram!C21+H93</f>
        <v>0.56631944444444426</v>
      </c>
      <c r="I94" s="211"/>
      <c r="J94" s="82">
        <f t="shared" si="11"/>
        <v>1</v>
      </c>
    </row>
    <row r="95" spans="2:10" ht="15" customHeight="1" outlineLevel="1" x14ac:dyDescent="0.25">
      <c r="B95" s="187">
        <v>49</v>
      </c>
      <c r="C95" s="189" t="str">
        <f>IFERROR(VLOOKUP($B95,'Nevezési lista'!$C$4:$K$116,MATCH(C$4,'Nevezési lista'!$C$4:$K$4,0),FALSE),"")</f>
        <v>Csorba Zalán</v>
      </c>
      <c r="D95" s="212" t="str">
        <f>+D94</f>
        <v>III. kcs. Fiú (2007-2008) - 1,5 km klasszikus</v>
      </c>
      <c r="E95" s="417">
        <f>IFERROR(VLOOKUP($B95,'Nevezési lista'!$C$4:$K$116,MATCH(E$4,'Nevezési lista'!$C$4:$K$4,0),FALSE),"")</f>
        <v>39485</v>
      </c>
      <c r="F95" s="418" t="str">
        <f>IFERROR(VLOOKUP($B95,'Nevezési lista'!$C$4:$K$116,MATCH(F$4,'Nevezési lista'!$C$4:$K$4,0),FALSE),"")</f>
        <v>Borsod-A-Z</v>
      </c>
      <c r="G95" s="409" t="str">
        <f>IFERROR(VLOOKUP($B95,'Nevezési lista'!$C$4:$K$116,MATCH(G$4,'Nevezési lista'!$C$4:$K$4,0),FALSE),"")</f>
        <v>Bükki Szlovák Nemzetiségi Általános Iskola</v>
      </c>
      <c r="H95" s="213">
        <f>H94+$H$93</f>
        <v>0.56666666666666654</v>
      </c>
      <c r="I95" s="214"/>
      <c r="J95" s="82">
        <f t="shared" si="11"/>
        <v>1</v>
      </c>
    </row>
    <row r="96" spans="2:10" ht="15" customHeight="1" outlineLevel="1" x14ac:dyDescent="0.25">
      <c r="B96" s="187">
        <v>50</v>
      </c>
      <c r="C96" s="189" t="str">
        <f>IFERROR(VLOOKUP($B96,'Nevezési lista'!$C$4:$K$116,MATCH(C$4,'Nevezési lista'!$C$4:$K$4,0),FALSE),"")</f>
        <v>Korenika Szabolcs</v>
      </c>
      <c r="D96" s="212" t="str">
        <f t="shared" ref="D96:D111" si="14">+D95</f>
        <v>III. kcs. Fiú (2007-2008) - 1,5 km klasszikus</v>
      </c>
      <c r="E96" s="417">
        <f>IFERROR(VLOOKUP($B96,'Nevezési lista'!$C$4:$K$116,MATCH(E$4,'Nevezési lista'!$C$4:$K$4,0),FALSE),"")</f>
        <v>39184</v>
      </c>
      <c r="F96" s="418" t="str">
        <f>IFERROR(VLOOKUP($B96,'Nevezési lista'!$C$4:$K$116,MATCH(F$4,'Nevezési lista'!$C$4:$K$4,0),FALSE),"")</f>
        <v>Bács-Kiskun</v>
      </c>
      <c r="G96" s="409" t="str">
        <f>IFERROR(VLOOKUP($B96,'Nevezési lista'!$C$4:$K$116,MATCH(G$4,'Nevezési lista'!$C$4:$K$4,0),FALSE),"")</f>
        <v>Kecskeméti Református Gimnázium</v>
      </c>
      <c r="H96" s="213">
        <f t="shared" ref="H96:H111" si="15">H95+$H$93</f>
        <v>0.56701388888888882</v>
      </c>
      <c r="I96" s="214"/>
      <c r="J96" s="82">
        <f t="shared" si="11"/>
        <v>1</v>
      </c>
    </row>
    <row r="97" spans="2:10" ht="15" customHeight="1" outlineLevel="1" x14ac:dyDescent="0.25">
      <c r="B97" s="187">
        <v>51</v>
      </c>
      <c r="C97" s="189" t="str">
        <f>IFERROR(VLOOKUP($B97,'Nevezési lista'!$C$4:$K$116,MATCH(C$4,'Nevezési lista'!$C$4:$K$4,0),FALSE),"")</f>
        <v>Magyar Botond</v>
      </c>
      <c r="D97" s="212" t="str">
        <f t="shared" si="14"/>
        <v>III. kcs. Fiú (2007-2008) - 1,5 km klasszikus</v>
      </c>
      <c r="E97" s="417">
        <f>IFERROR(VLOOKUP($B97,'Nevezési lista'!$C$4:$K$116,MATCH(E$4,'Nevezési lista'!$C$4:$K$4,0),FALSE),"")</f>
        <v>39490</v>
      </c>
      <c r="F97" s="418" t="str">
        <f>IFERROR(VLOOKUP($B97,'Nevezési lista'!$C$4:$K$116,MATCH(F$4,'Nevezési lista'!$C$4:$K$4,0),FALSE),"")</f>
        <v>Borsod-A-Z</v>
      </c>
      <c r="G97" s="409" t="str">
        <f>IFERROR(VLOOKUP($B97,'Nevezési lista'!$C$4:$K$116,MATCH(G$4,'Nevezési lista'!$C$4:$K$4,0),FALSE),"")</f>
        <v>Bükki Szlovák Nemzetiségi Általános Iskola</v>
      </c>
      <c r="H97" s="213">
        <f t="shared" si="15"/>
        <v>0.56736111111111109</v>
      </c>
      <c r="I97" s="214"/>
      <c r="J97" s="82">
        <f t="shared" si="11"/>
        <v>1</v>
      </c>
    </row>
    <row r="98" spans="2:10" ht="15" customHeight="1" outlineLevel="1" x14ac:dyDescent="0.25">
      <c r="B98" s="187">
        <v>52</v>
      </c>
      <c r="C98" s="189" t="str">
        <f>IFERROR(VLOOKUP($B98,'Nevezési lista'!$C$4:$K$116,MATCH(C$4,'Nevezési lista'!$C$4:$K$4,0),FALSE),"")</f>
        <v>Birner Iván András</v>
      </c>
      <c r="D98" s="212" t="str">
        <f t="shared" si="14"/>
        <v>III. kcs. Fiú (2007-2008) - 1,5 km klasszikus</v>
      </c>
      <c r="E98" s="417">
        <f>IFERROR(VLOOKUP($B98,'Nevezési lista'!$C$4:$K$116,MATCH(E$4,'Nevezési lista'!$C$4:$K$4,0),FALSE),"")</f>
        <v>39805</v>
      </c>
      <c r="F98" s="418" t="str">
        <f>IFERROR(VLOOKUP($B98,'Nevezési lista'!$C$4:$K$116,MATCH(F$4,'Nevezési lista'!$C$4:$K$4,0),FALSE),"")</f>
        <v>Heves</v>
      </c>
      <c r="G98" s="409" t="str">
        <f>IFERROR(VLOOKUP($B98,'Nevezési lista'!$C$4:$K$116,MATCH(G$4,'Nevezési lista'!$C$4:$K$4,0),FALSE),"")</f>
        <v>Gyöngyösi Arany János Általános Iskola</v>
      </c>
      <c r="H98" s="213">
        <f t="shared" si="15"/>
        <v>0.56770833333333337</v>
      </c>
      <c r="I98" s="214"/>
      <c r="J98" s="82">
        <f t="shared" si="11"/>
        <v>1</v>
      </c>
    </row>
    <row r="99" spans="2:10" ht="15" customHeight="1" outlineLevel="1" x14ac:dyDescent="0.25">
      <c r="B99" s="187">
        <v>53</v>
      </c>
      <c r="C99" s="189" t="str">
        <f>IFERROR(VLOOKUP($B99,'Nevezési lista'!$C$4:$K$116,MATCH(C$4,'Nevezési lista'!$C$4:$K$4,0),FALSE),"")</f>
        <v>Ujj László Krisztián</v>
      </c>
      <c r="D99" s="212" t="str">
        <f t="shared" si="14"/>
        <v>III. kcs. Fiú (2007-2008) - 1,5 km klasszikus</v>
      </c>
      <c r="E99" s="417">
        <f>IFERROR(VLOOKUP($B99,'Nevezési lista'!$C$4:$K$116,MATCH(E$4,'Nevezési lista'!$C$4:$K$4,0),FALSE),"")</f>
        <v>39415</v>
      </c>
      <c r="F99" s="418" t="str">
        <f>IFERROR(VLOOKUP($B99,'Nevezési lista'!$C$4:$K$116,MATCH(F$4,'Nevezési lista'!$C$4:$K$4,0),FALSE),"")</f>
        <v>Heves</v>
      </c>
      <c r="G99" s="409" t="str">
        <f>IFERROR(VLOOKUP($B99,'Nevezési lista'!$C$4:$K$116,MATCH(G$4,'Nevezési lista'!$C$4:$K$4,0),FALSE),"")</f>
        <v>Felső-Mátrai Zakupszky László Általános Iskola és Óvoda</v>
      </c>
      <c r="H99" s="213">
        <f t="shared" si="15"/>
        <v>0.56805555555555565</v>
      </c>
      <c r="I99" s="214"/>
      <c r="J99" s="82">
        <f t="shared" si="11"/>
        <v>1</v>
      </c>
    </row>
    <row r="100" spans="2:10" ht="15" customHeight="1" outlineLevel="1" x14ac:dyDescent="0.25">
      <c r="B100" s="187">
        <v>54</v>
      </c>
      <c r="C100" s="189" t="str">
        <f>IFERROR(VLOOKUP($B100,'Nevezési lista'!$C$4:$K$116,MATCH(C$4,'Nevezési lista'!$C$4:$K$4,0),FALSE),"")</f>
        <v>Ficsor Áron</v>
      </c>
      <c r="D100" s="212" t="str">
        <f t="shared" si="14"/>
        <v>III. kcs. Fiú (2007-2008) - 1,5 km klasszikus</v>
      </c>
      <c r="E100" s="417">
        <f>IFERROR(VLOOKUP($B100,'Nevezési lista'!$C$4:$K$116,MATCH(E$4,'Nevezési lista'!$C$4:$K$4,0),FALSE),"")</f>
        <v>39404</v>
      </c>
      <c r="F100" s="418" t="str">
        <f>IFERROR(VLOOKUP($B100,'Nevezési lista'!$C$4:$K$116,MATCH(F$4,'Nevezési lista'!$C$4:$K$4,0),FALSE),"")</f>
        <v>Heves</v>
      </c>
      <c r="G100" s="409" t="str">
        <f>IFERROR(VLOOKUP($B100,'Nevezési lista'!$C$4:$K$116,MATCH(G$4,'Nevezési lista'!$C$4:$K$4,0),FALSE),"")</f>
        <v>Eszterházy Károly Egyetem Gyakorló Általános, Közép-, Alapfokú Művészeti Iskola és Pedagógiai Intézet</v>
      </c>
      <c r="H100" s="213">
        <f t="shared" si="15"/>
        <v>0.56840277777777792</v>
      </c>
      <c r="I100" s="214"/>
      <c r="J100" s="82">
        <f t="shared" si="11"/>
        <v>1</v>
      </c>
    </row>
    <row r="101" spans="2:10" ht="15" customHeight="1" outlineLevel="1" x14ac:dyDescent="0.25">
      <c r="B101" s="187">
        <v>55</v>
      </c>
      <c r="C101" s="189" t="str">
        <f>IFERROR(VLOOKUP($B101,'Nevezési lista'!$C$4:$K$116,MATCH(C$4,'Nevezési lista'!$C$4:$K$4,0),FALSE),"")</f>
        <v>Kunos László Sámuel</v>
      </c>
      <c r="D101" s="212" t="str">
        <f t="shared" si="14"/>
        <v>III. kcs. Fiú (2007-2008) - 1,5 km klasszikus</v>
      </c>
      <c r="E101" s="417">
        <f>IFERROR(VLOOKUP($B101,'Nevezési lista'!$C$4:$K$116,MATCH(E$4,'Nevezési lista'!$C$4:$K$4,0),FALSE),"")</f>
        <v>39380</v>
      </c>
      <c r="F101" s="418" t="str">
        <f>IFERROR(VLOOKUP($B101,'Nevezési lista'!$C$4:$K$116,MATCH(F$4,'Nevezési lista'!$C$4:$K$4,0),FALSE),"")</f>
        <v>Budapest</v>
      </c>
      <c r="G101" s="409" t="str">
        <f>IFERROR(VLOOKUP($B101,'Nevezési lista'!$C$4:$K$116,MATCH(G$4,'Nevezési lista'!$C$4:$K$4,0),FALSE),"")</f>
        <v>Lauder Javne Zsidó Közösségi Óvoda, Általános Iskola, Középiskola és Zenei Alapfokú Művészeti Iskola</v>
      </c>
      <c r="H101" s="213">
        <f t="shared" si="15"/>
        <v>0.5687500000000002</v>
      </c>
      <c r="I101" s="214"/>
      <c r="J101" s="82">
        <f t="shared" si="11"/>
        <v>1</v>
      </c>
    </row>
    <row r="102" spans="2:10" ht="15" customHeight="1" outlineLevel="1" x14ac:dyDescent="0.25">
      <c r="B102" s="187">
        <v>56</v>
      </c>
      <c r="C102" s="189" t="str">
        <f>IFERROR(VLOOKUP($B102,'Nevezési lista'!$C$4:$K$116,MATCH(C$4,'Nevezési lista'!$C$4:$K$4,0),FALSE),"")</f>
        <v>Előházi János</v>
      </c>
      <c r="D102" s="212" t="str">
        <f t="shared" si="14"/>
        <v>III. kcs. Fiú (2007-2008) - 1,5 km klasszikus</v>
      </c>
      <c r="E102" s="417">
        <f>IFERROR(VLOOKUP($B102,'Nevezési lista'!$C$4:$K$116,MATCH(E$4,'Nevezési lista'!$C$4:$K$4,0),FALSE),"")</f>
        <v>39385</v>
      </c>
      <c r="F102" s="418" t="str">
        <f>IFERROR(VLOOKUP($B102,'Nevezési lista'!$C$4:$K$116,MATCH(F$4,'Nevezési lista'!$C$4:$K$4,0),FALSE),"")</f>
        <v>Heves</v>
      </c>
      <c r="G102" s="409" t="str">
        <f>IFERROR(VLOOKUP($B102,'Nevezési lista'!$C$4:$K$116,MATCH(G$4,'Nevezési lista'!$C$4:$K$4,0),FALSE),"")</f>
        <v>Gyöngyössolymosi Nagy Gyula Katolikus Általános Iskola és Alapfokú Művészeti Iskola</v>
      </c>
      <c r="H102" s="213">
        <f t="shared" si="15"/>
        <v>0.56909722222222248</v>
      </c>
      <c r="I102" s="214"/>
      <c r="J102" s="82">
        <f t="shared" si="11"/>
        <v>1</v>
      </c>
    </row>
    <row r="103" spans="2:10" ht="15" customHeight="1" outlineLevel="1" x14ac:dyDescent="0.25">
      <c r="B103" s="187">
        <v>57</v>
      </c>
      <c r="C103" s="189" t="str">
        <f>IFERROR(VLOOKUP($B103,'Nevezési lista'!$C$4:$K$116,MATCH(C$4,'Nevezési lista'!$C$4:$K$4,0),FALSE),"")</f>
        <v>Holló Martin</v>
      </c>
      <c r="D103" s="212" t="str">
        <f t="shared" si="14"/>
        <v>III. kcs. Fiú (2007-2008) - 1,5 km klasszikus</v>
      </c>
      <c r="E103" s="417">
        <f>IFERROR(VLOOKUP($B103,'Nevezési lista'!$C$4:$K$116,MATCH(E$4,'Nevezési lista'!$C$4:$K$4,0),FALSE),"")</f>
        <v>39147</v>
      </c>
      <c r="F103" s="418" t="str">
        <f>IFERROR(VLOOKUP($B103,'Nevezési lista'!$C$4:$K$116,MATCH(F$4,'Nevezési lista'!$C$4:$K$4,0),FALSE),"")</f>
        <v>Pest</v>
      </c>
      <c r="G103" s="409" t="str">
        <f>IFERROR(VLOOKUP($B103,'Nevezési lista'!$C$4:$K$116,MATCH(G$4,'Nevezési lista'!$C$4:$K$4,0),FALSE),"")</f>
        <v>Budakeszi Széchenyi István Általános Iskola</v>
      </c>
      <c r="H103" s="213">
        <f t="shared" si="15"/>
        <v>0.56944444444444475</v>
      </c>
      <c r="I103" s="214"/>
      <c r="J103" s="82">
        <f t="shared" si="11"/>
        <v>1</v>
      </c>
    </row>
    <row r="104" spans="2:10" ht="15" customHeight="1" outlineLevel="1" x14ac:dyDescent="0.25">
      <c r="B104" s="187">
        <v>58</v>
      </c>
      <c r="C104" s="189" t="str">
        <f>IFERROR(VLOOKUP($B104,'Nevezési lista'!$C$4:$K$116,MATCH(C$4,'Nevezési lista'!$C$4:$K$4,0),FALSE),"")</f>
        <v>Liktor Tamás Bence</v>
      </c>
      <c r="D104" s="212" t="str">
        <f t="shared" si="14"/>
        <v>III. kcs. Fiú (2007-2008) - 1,5 km klasszikus</v>
      </c>
      <c r="E104" s="417">
        <f>IFERROR(VLOOKUP($B104,'Nevezési lista'!$C$4:$K$116,MATCH(E$4,'Nevezési lista'!$C$4:$K$4,0),FALSE),"")</f>
        <v>39288</v>
      </c>
      <c r="F104" s="418" t="str">
        <f>IFERROR(VLOOKUP($B104,'Nevezési lista'!$C$4:$K$116,MATCH(F$4,'Nevezési lista'!$C$4:$K$4,0),FALSE),"")</f>
        <v>Heves</v>
      </c>
      <c r="G104" s="409" t="str">
        <f>IFERROR(VLOOKUP($B104,'Nevezési lista'!$C$4:$K$116,MATCH(G$4,'Nevezési lista'!$C$4:$K$4,0),FALSE),"")</f>
        <v>Gyöngyössolymosi Nagy Gyula Katolikus Általános Iskola és Alapfokú Művészeti Iskola</v>
      </c>
      <c r="H104" s="213">
        <f t="shared" si="15"/>
        <v>0.56979166666666703</v>
      </c>
      <c r="I104" s="214"/>
      <c r="J104" s="82">
        <f t="shared" si="11"/>
        <v>1</v>
      </c>
    </row>
    <row r="105" spans="2:10" ht="15" customHeight="1" outlineLevel="1" x14ac:dyDescent="0.25">
      <c r="B105" s="187">
        <v>59</v>
      </c>
      <c r="C105" s="189" t="str">
        <f>IFERROR(VLOOKUP($B105,'Nevezési lista'!$C$4:$K$116,MATCH(C$4,'Nevezési lista'!$C$4:$K$4,0),FALSE),"")</f>
        <v>Cseke Zalán Nemere</v>
      </c>
      <c r="D105" s="212" t="str">
        <f t="shared" si="14"/>
        <v>III. kcs. Fiú (2007-2008) - 1,5 km klasszikus</v>
      </c>
      <c r="E105" s="417">
        <f>IFERROR(VLOOKUP($B105,'Nevezési lista'!$C$4:$K$116,MATCH(E$4,'Nevezési lista'!$C$4:$K$4,0),FALSE),"")</f>
        <v>39193</v>
      </c>
      <c r="F105" s="418" t="str">
        <f>IFERROR(VLOOKUP($B105,'Nevezési lista'!$C$4:$K$116,MATCH(F$4,'Nevezési lista'!$C$4:$K$4,0),FALSE),"")</f>
        <v>Budapest</v>
      </c>
      <c r="G105" s="409" t="str">
        <f>IFERROR(VLOOKUP($B105,'Nevezési lista'!$C$4:$K$116,MATCH(G$4,'Nevezési lista'!$C$4:$K$4,0),FALSE),"")</f>
        <v>Budai Ciszterci Szent Imre Gimnázium</v>
      </c>
      <c r="H105" s="213">
        <f t="shared" si="15"/>
        <v>0.57013888888888931</v>
      </c>
      <c r="I105" s="214"/>
      <c r="J105" s="82">
        <f t="shared" si="11"/>
        <v>1</v>
      </c>
    </row>
    <row r="106" spans="2:10" ht="15" customHeight="1" outlineLevel="1" x14ac:dyDescent="0.25">
      <c r="B106" s="187">
        <v>60</v>
      </c>
      <c r="C106" s="189" t="str">
        <f>IFERROR(VLOOKUP($B106,'Nevezési lista'!$C$4:$K$116,MATCH(C$4,'Nevezési lista'!$C$4:$K$4,0),FALSE),"")</f>
        <v>Szőllős Kristóf</v>
      </c>
      <c r="D106" s="212" t="str">
        <f t="shared" si="14"/>
        <v>III. kcs. Fiú (2007-2008) - 1,5 km klasszikus</v>
      </c>
      <c r="E106" s="417">
        <f>IFERROR(VLOOKUP($B106,'Nevezési lista'!$C$4:$K$116,MATCH(E$4,'Nevezési lista'!$C$4:$K$4,0),FALSE),"")</f>
        <v>39736</v>
      </c>
      <c r="F106" s="418" t="str">
        <f>IFERROR(VLOOKUP($B106,'Nevezési lista'!$C$4:$K$116,MATCH(F$4,'Nevezési lista'!$C$4:$K$4,0),FALSE),"")</f>
        <v>Heves</v>
      </c>
      <c r="G106" s="409" t="str">
        <f>IFERROR(VLOOKUP($B106,'Nevezési lista'!$C$4:$K$116,MATCH(G$4,'Nevezési lista'!$C$4:$K$4,0),FALSE),"")</f>
        <v>Gyöngyössolymosi Nagy Gyula Katolikus Általános Iskola és Alapfokú Művészeti Iskola</v>
      </c>
      <c r="H106" s="213">
        <f t="shared" si="15"/>
        <v>0.57048611111111158</v>
      </c>
      <c r="I106" s="214"/>
      <c r="J106" s="82">
        <f t="shared" si="11"/>
        <v>1</v>
      </c>
    </row>
    <row r="107" spans="2:10" ht="15" customHeight="1" outlineLevel="1" x14ac:dyDescent="0.25">
      <c r="B107" s="187">
        <v>61</v>
      </c>
      <c r="C107" s="189" t="str">
        <f>IFERROR(VLOOKUP($B107,'Nevezési lista'!$C$4:$K$116,MATCH(C$4,'Nevezési lista'!$C$4:$K$4,0),FALSE),"")</f>
        <v>Ferbár Csongor</v>
      </c>
      <c r="D107" s="212" t="str">
        <f t="shared" si="14"/>
        <v>III. kcs. Fiú (2007-2008) - 1,5 km klasszikus</v>
      </c>
      <c r="E107" s="417">
        <f>IFERROR(VLOOKUP($B107,'Nevezési lista'!$C$4:$K$116,MATCH(E$4,'Nevezési lista'!$C$4:$K$4,0),FALSE),"")</f>
        <v>39516</v>
      </c>
      <c r="F107" s="418" t="str">
        <f>IFERROR(VLOOKUP($B107,'Nevezési lista'!$C$4:$K$116,MATCH(F$4,'Nevezési lista'!$C$4:$K$4,0),FALSE),"")</f>
        <v>Pest</v>
      </c>
      <c r="G107" s="409" t="str">
        <f>IFERROR(VLOOKUP($B107,'Nevezési lista'!$C$4:$K$116,MATCH(G$4,'Nevezési lista'!$C$4:$K$4,0),FALSE),"")</f>
        <v>Kesjár Csaba Általános Iskola</v>
      </c>
      <c r="H107" s="213">
        <f t="shared" si="15"/>
        <v>0.57083333333333386</v>
      </c>
      <c r="I107" s="214"/>
      <c r="J107" s="82">
        <f t="shared" ref="J107:J110" si="16">IF(B107&gt;0,1,0)</f>
        <v>1</v>
      </c>
    </row>
    <row r="108" spans="2:10" ht="15" customHeight="1" outlineLevel="1" x14ac:dyDescent="0.25">
      <c r="B108" s="187">
        <v>62</v>
      </c>
      <c r="C108" s="189" t="str">
        <f>IFERROR(VLOOKUP($B108,'Nevezési lista'!$C$4:$K$116,MATCH(C$4,'Nevezési lista'!$C$4:$K$4,0),FALSE),"")</f>
        <v>Kovács Botond</v>
      </c>
      <c r="D108" s="212" t="str">
        <f t="shared" si="14"/>
        <v>III. kcs. Fiú (2007-2008) - 1,5 km klasszikus</v>
      </c>
      <c r="E108" s="417">
        <f>IFERROR(VLOOKUP($B108,'Nevezési lista'!$C$4:$K$116,MATCH(E$4,'Nevezési lista'!$C$4:$K$4,0),FALSE),"")</f>
        <v>39275</v>
      </c>
      <c r="F108" s="418" t="str">
        <f>IFERROR(VLOOKUP($B108,'Nevezési lista'!$C$4:$K$116,MATCH(F$4,'Nevezési lista'!$C$4:$K$4,0),FALSE),"")</f>
        <v>Heves</v>
      </c>
      <c r="G108" s="409" t="str">
        <f>IFERROR(VLOOKUP($B108,'Nevezési lista'!$C$4:$K$116,MATCH(G$4,'Nevezési lista'!$C$4:$K$4,0),FALSE),"")</f>
        <v>Gyöngyössolymosi Nagy Gyula Katolikus Általános Iskola és Alapfokú Művészeti Iskola</v>
      </c>
      <c r="H108" s="213">
        <f t="shared" si="15"/>
        <v>0.57118055555555614</v>
      </c>
      <c r="I108" s="214"/>
      <c r="J108" s="82">
        <f t="shared" si="16"/>
        <v>1</v>
      </c>
    </row>
    <row r="109" spans="2:10" ht="15" customHeight="1" outlineLevel="1" x14ac:dyDescent="0.25">
      <c r="B109" s="187">
        <v>63</v>
      </c>
      <c r="C109" s="189" t="str">
        <f>IFERROR(VLOOKUP($B109,'Nevezési lista'!$C$4:$K$116,MATCH(C$4,'Nevezési lista'!$C$4:$K$4,0),FALSE),"")</f>
        <v>Varga Zénó</v>
      </c>
      <c r="D109" s="212" t="str">
        <f t="shared" si="14"/>
        <v>III. kcs. Fiú (2007-2008) - 1,5 km klasszikus</v>
      </c>
      <c r="E109" s="417">
        <f>IFERROR(VLOOKUP($B109,'Nevezési lista'!$C$4:$K$116,MATCH(E$4,'Nevezési lista'!$C$4:$K$4,0),FALSE),"")</f>
        <v>39456</v>
      </c>
      <c r="F109" s="418" t="str">
        <f>IFERROR(VLOOKUP($B109,'Nevezési lista'!$C$4:$K$116,MATCH(F$4,'Nevezési lista'!$C$4:$K$4,0),FALSE),"")</f>
        <v>Budapest</v>
      </c>
      <c r="G109" s="409" t="str">
        <f>IFERROR(VLOOKUP($B109,'Nevezési lista'!$C$4:$K$116,MATCH(G$4,'Nevezési lista'!$C$4:$K$4,0),FALSE),"")</f>
        <v>ELTE Radnóti Miklós Gyakorló Általános Iskola és Gyakorló Gimnázium</v>
      </c>
      <c r="H109" s="213">
        <f t="shared" si="15"/>
        <v>0.57152777777777841</v>
      </c>
      <c r="I109" s="214"/>
      <c r="J109" s="82">
        <f t="shared" si="16"/>
        <v>1</v>
      </c>
    </row>
    <row r="110" spans="2:10" ht="15" hidden="1" customHeight="1" outlineLevel="1" x14ac:dyDescent="0.25">
      <c r="B110" s="187"/>
      <c r="C110" s="189" t="str">
        <f>IFERROR(VLOOKUP($B110,'Nevezési lista'!$C$4:$K$116,MATCH(C$4,'Nevezési lista'!$C$4:$K$4,0),FALSE),"")</f>
        <v/>
      </c>
      <c r="D110" s="212" t="str">
        <f t="shared" si="14"/>
        <v>III. kcs. Fiú (2007-2008) - 1,5 km klasszikus</v>
      </c>
      <c r="E110" s="417" t="str">
        <f>IFERROR(VLOOKUP($B110,'Nevezési lista'!$C$4:$K$116,MATCH(E$4,'Nevezési lista'!$C$4:$K$4,0),FALSE),"")</f>
        <v/>
      </c>
      <c r="F110" s="418" t="str">
        <f>IFERROR(VLOOKUP($B110,'Nevezési lista'!$C$4:$K$116,MATCH(F$4,'Nevezési lista'!$C$4:$K$4,0),FALSE),"")</f>
        <v/>
      </c>
      <c r="G110" s="409" t="str">
        <f>IFERROR(VLOOKUP($B110,'Nevezési lista'!$C$4:$K$116,MATCH(G$4,'Nevezési lista'!$C$4:$K$4,0),FALSE),"")</f>
        <v/>
      </c>
      <c r="H110" s="213">
        <f t="shared" si="15"/>
        <v>0.57187500000000069</v>
      </c>
      <c r="I110" s="214"/>
      <c r="J110" s="82">
        <f t="shared" si="16"/>
        <v>0</v>
      </c>
    </row>
    <row r="111" spans="2:10" ht="15" hidden="1" customHeight="1" outlineLevel="1" thickBot="1" x14ac:dyDescent="0.3">
      <c r="B111" s="215"/>
      <c r="C111" s="216" t="str">
        <f>IFERROR(VLOOKUP($B111,'Nevezési lista'!$C$4:$K$116,MATCH(C$4,'Nevezési lista'!$C$4:$K$4,0),FALSE),"")</f>
        <v/>
      </c>
      <c r="D111" s="217" t="str">
        <f t="shared" si="14"/>
        <v>III. kcs. Fiú (2007-2008) - 1,5 km klasszikus</v>
      </c>
      <c r="E111" s="419" t="str">
        <f>IFERROR(VLOOKUP($B111,'Nevezési lista'!$C$4:$K$116,MATCH(E$4,'Nevezési lista'!$C$4:$K$4,0),FALSE),"")</f>
        <v/>
      </c>
      <c r="F111" s="420" t="str">
        <f>IFERROR(VLOOKUP($B111,'Nevezési lista'!$C$4:$K$116,MATCH(F$4,'Nevezési lista'!$C$4:$K$4,0),FALSE),"")</f>
        <v/>
      </c>
      <c r="G111" s="410" t="str">
        <f>IFERROR(VLOOKUP($B111,'Nevezési lista'!$C$4:$K$116,MATCH(G$4,'Nevezési lista'!$C$4:$K$4,0),FALSE),"")</f>
        <v/>
      </c>
      <c r="H111" s="213">
        <f t="shared" si="15"/>
        <v>0.57222222222222296</v>
      </c>
      <c r="I111" s="218"/>
      <c r="J111" s="82">
        <f t="shared" si="11"/>
        <v>0</v>
      </c>
    </row>
    <row r="112" spans="2:10" ht="15" customHeight="1" outlineLevel="1" thickBot="1" x14ac:dyDescent="0.3">
      <c r="B112" s="219">
        <v>0</v>
      </c>
      <c r="C112" s="220"/>
      <c r="D112" s="221"/>
      <c r="E112" s="421"/>
      <c r="F112" s="422"/>
      <c r="G112" s="411"/>
      <c r="H112" s="221"/>
      <c r="I112" s="223"/>
      <c r="J112" s="82">
        <f t="shared" si="11"/>
        <v>0</v>
      </c>
    </row>
    <row r="113" spans="2:10" ht="15" customHeight="1" x14ac:dyDescent="0.25">
      <c r="B113" s="224" t="str">
        <f>+Kategóriák!$E$12</f>
        <v>IV. kcs. Leány (2005-2006) - 1 km szabadstílus</v>
      </c>
      <c r="C113" s="225"/>
      <c r="D113" s="225"/>
      <c r="E113" s="423"/>
      <c r="F113" s="407"/>
      <c r="G113" s="412"/>
      <c r="H113" s="7">
        <v>3.4722222222222224E-4</v>
      </c>
      <c r="I113" s="226"/>
      <c r="J113" s="74"/>
    </row>
    <row r="114" spans="2:10" ht="15" customHeight="1" outlineLevel="1" x14ac:dyDescent="0.25">
      <c r="B114" s="180">
        <v>64</v>
      </c>
      <c r="C114" s="209" t="str">
        <f>IFERROR(VLOOKUP($B114,'Nevezési lista'!$C$4:$K$116,MATCH(C$4,'Nevezési lista'!$C$4:$K$4,0),FALSE),"")</f>
        <v>Tóth Réka</v>
      </c>
      <c r="D114" s="210" t="str">
        <f>+B113</f>
        <v>IV. kcs. Leány (2005-2006) - 1 km szabadstílus</v>
      </c>
      <c r="E114" s="415">
        <f>IFERROR(VLOOKUP($B114,'Nevezési lista'!$C$4:$K$116,MATCH(E$4,'Nevezési lista'!$C$4:$K$4,0),FALSE),"")</f>
        <v>39040</v>
      </c>
      <c r="F114" s="416" t="str">
        <f>IFERROR(VLOOKUP($B114,'Nevezési lista'!$C$4:$K$116,MATCH(F$4,'Nevezési lista'!$C$4:$K$4,0),FALSE),"")</f>
        <v>Borsod-A-Z</v>
      </c>
      <c r="G114" s="408" t="str">
        <f>IFERROR(VLOOKUP($B114,'Nevezési lista'!$C$4:$K$116,MATCH(G$4,'Nevezési lista'!$C$4:$K$4,0),FALSE),"")</f>
        <v>Bükki Szlovák Nemzetiségi Általános Iskola</v>
      </c>
      <c r="H114" s="6">
        <f>+Versenyprogram!C23+H113</f>
        <v>0.59409722222222194</v>
      </c>
      <c r="I114" s="211"/>
      <c r="J114" s="82">
        <f t="shared" si="11"/>
        <v>1</v>
      </c>
    </row>
    <row r="115" spans="2:10" ht="15" customHeight="1" outlineLevel="1" x14ac:dyDescent="0.25">
      <c r="B115" s="187">
        <v>65</v>
      </c>
      <c r="C115" s="189" t="str">
        <f>IFERROR(VLOOKUP($B115,'Nevezési lista'!$C$4:$K$116,MATCH(C$4,'Nevezési lista'!$C$4:$K$4,0),FALSE),"")</f>
        <v>Máramarosi Rita</v>
      </c>
      <c r="D115" s="212" t="str">
        <f>+D114</f>
        <v>IV. kcs. Leány (2005-2006) - 1 km szabadstílus</v>
      </c>
      <c r="E115" s="417">
        <f>IFERROR(VLOOKUP($B115,'Nevezési lista'!$C$4:$K$116,MATCH(E$4,'Nevezési lista'!$C$4:$K$4,0),FALSE),"")</f>
        <v>38392</v>
      </c>
      <c r="F115" s="418" t="str">
        <f>IFERROR(VLOOKUP($B115,'Nevezési lista'!$C$4:$K$116,MATCH(F$4,'Nevezési lista'!$C$4:$K$4,0),FALSE),"")</f>
        <v>Budapest</v>
      </c>
      <c r="G115" s="409" t="str">
        <f>IFERROR(VLOOKUP($B115,'Nevezési lista'!$C$4:$K$116,MATCH(G$4,'Nevezési lista'!$C$4:$K$4,0),FALSE),"")</f>
        <v>Karinthy Frigyes Gimnázium</v>
      </c>
      <c r="H115" s="213">
        <f>H114+$H$113</f>
        <v>0.59444444444444422</v>
      </c>
      <c r="I115" s="214"/>
      <c r="J115" s="82">
        <f t="shared" si="11"/>
        <v>1</v>
      </c>
    </row>
    <row r="116" spans="2:10" ht="15" customHeight="1" outlineLevel="1" x14ac:dyDescent="0.25">
      <c r="B116" s="187">
        <v>66</v>
      </c>
      <c r="C116" s="189" t="str">
        <f>IFERROR(VLOOKUP($B116,'Nevezési lista'!$C$4:$K$116,MATCH(C$4,'Nevezési lista'!$C$4:$K$4,0),FALSE),"")</f>
        <v>Birner Anna Lili</v>
      </c>
      <c r="D116" s="212" t="str">
        <f t="shared" ref="D116:D128" si="17">+D115</f>
        <v>IV. kcs. Leány (2005-2006) - 1 km szabadstílus</v>
      </c>
      <c r="E116" s="417">
        <f>IFERROR(VLOOKUP($B116,'Nevezési lista'!$C$4:$K$116,MATCH(E$4,'Nevezési lista'!$C$4:$K$4,0),FALSE),"")</f>
        <v>38955</v>
      </c>
      <c r="F116" s="418" t="str">
        <f>IFERROR(VLOOKUP($B116,'Nevezési lista'!$C$4:$K$116,MATCH(F$4,'Nevezési lista'!$C$4:$K$4,0),FALSE),"")</f>
        <v>Heves</v>
      </c>
      <c r="G116" s="409" t="str">
        <f>IFERROR(VLOOKUP($B116,'Nevezési lista'!$C$4:$K$116,MATCH(G$4,'Nevezési lista'!$C$4:$K$4,0),FALSE),"")</f>
        <v>Gyöngyösi Arany János Általános Iskola</v>
      </c>
      <c r="H116" s="213">
        <f t="shared" ref="H116:H128" si="18">H115+$H$113</f>
        <v>0.5947916666666665</v>
      </c>
      <c r="I116" s="214"/>
      <c r="J116" s="82">
        <f t="shared" si="11"/>
        <v>1</v>
      </c>
    </row>
    <row r="117" spans="2:10" ht="15" customHeight="1" outlineLevel="1" x14ac:dyDescent="0.25">
      <c r="B117" s="187">
        <v>67</v>
      </c>
      <c r="C117" s="189" t="str">
        <f>IFERROR(VLOOKUP($B117,'Nevezési lista'!$C$4:$K$116,MATCH(C$4,'Nevezési lista'!$C$4:$K$4,0),FALSE),"")</f>
        <v>Máramarosi Anna</v>
      </c>
      <c r="D117" s="212" t="str">
        <f t="shared" si="17"/>
        <v>IV. kcs. Leány (2005-2006) - 1 km szabadstílus</v>
      </c>
      <c r="E117" s="417">
        <f>IFERROR(VLOOKUP($B117,'Nevezési lista'!$C$4:$K$116,MATCH(E$4,'Nevezési lista'!$C$4:$K$4,0),FALSE),"")</f>
        <v>38974</v>
      </c>
      <c r="F117" s="418" t="str">
        <f>IFERROR(VLOOKUP($B117,'Nevezési lista'!$C$4:$K$116,MATCH(F$4,'Nevezési lista'!$C$4:$K$4,0),FALSE),"")</f>
        <v>Budapest</v>
      </c>
      <c r="G117" s="409" t="str">
        <f>IFERROR(VLOOKUP($B117,'Nevezési lista'!$C$4:$K$116,MATCH(G$4,'Nevezési lista'!$C$4:$K$4,0),FALSE),"")</f>
        <v>Brassó Utcai Általános Iskola</v>
      </c>
      <c r="H117" s="213">
        <f t="shared" si="18"/>
        <v>0.59513888888888877</v>
      </c>
      <c r="I117" s="214"/>
      <c r="J117" s="82">
        <f t="shared" si="11"/>
        <v>1</v>
      </c>
    </row>
    <row r="118" spans="2:10" ht="15" customHeight="1" outlineLevel="1" x14ac:dyDescent="0.25">
      <c r="B118" s="187">
        <v>68</v>
      </c>
      <c r="C118" s="189" t="str">
        <f>IFERROR(VLOOKUP($B118,'Nevezési lista'!$C$4:$K$116,MATCH(C$4,'Nevezési lista'!$C$4:$K$4,0),FALSE),"")</f>
        <v>Bozóki Laura</v>
      </c>
      <c r="D118" s="212" t="str">
        <f t="shared" si="17"/>
        <v>IV. kcs. Leány (2005-2006) - 1 km szabadstílus</v>
      </c>
      <c r="E118" s="417">
        <f>IFERROR(VLOOKUP($B118,'Nevezési lista'!$C$4:$K$116,MATCH(E$4,'Nevezési lista'!$C$4:$K$4,0),FALSE),"")</f>
        <v>38826</v>
      </c>
      <c r="F118" s="418" t="str">
        <f>IFERROR(VLOOKUP($B118,'Nevezési lista'!$C$4:$K$116,MATCH(F$4,'Nevezési lista'!$C$4:$K$4,0),FALSE),"")</f>
        <v>Pest</v>
      </c>
      <c r="G118" s="409" t="str">
        <f>IFERROR(VLOOKUP($B118,'Nevezési lista'!$C$4:$K$116,MATCH(G$4,'Nevezési lista'!$C$4:$K$4,0),FALSE),"")</f>
        <v>Péceli Integrált Oktatási Központ Általános Iskola és Gimnázium</v>
      </c>
      <c r="H118" s="213">
        <f t="shared" si="18"/>
        <v>0.59548611111111105</v>
      </c>
      <c r="I118" s="214"/>
      <c r="J118" s="82">
        <f t="shared" si="11"/>
        <v>1</v>
      </c>
    </row>
    <row r="119" spans="2:10" ht="15" customHeight="1" outlineLevel="1" x14ac:dyDescent="0.25">
      <c r="B119" s="187">
        <v>69</v>
      </c>
      <c r="C119" s="189" t="str">
        <f>IFERROR(VLOOKUP($B119,'Nevezési lista'!$C$4:$K$116,MATCH(C$4,'Nevezési lista'!$C$4:$K$4,0),FALSE),"")</f>
        <v>Terry Lilla Edit</v>
      </c>
      <c r="D119" s="212" t="str">
        <f t="shared" si="17"/>
        <v>IV. kcs. Leány (2005-2006) - 1 km szabadstílus</v>
      </c>
      <c r="E119" s="417">
        <f>IFERROR(VLOOKUP($B119,'Nevezési lista'!$C$4:$K$116,MATCH(E$4,'Nevezési lista'!$C$4:$K$4,0),FALSE),"")</f>
        <v>38398</v>
      </c>
      <c r="F119" s="418" t="str">
        <f>IFERROR(VLOOKUP($B119,'Nevezési lista'!$C$4:$K$116,MATCH(F$4,'Nevezési lista'!$C$4:$K$4,0),FALSE),"")</f>
        <v>Budapest</v>
      </c>
      <c r="G119" s="409" t="str">
        <f>IFERROR(VLOOKUP($B119,'Nevezési lista'!$C$4:$K$116,MATCH(G$4,'Nevezési lista'!$C$4:$K$4,0),FALSE),"")</f>
        <v>Városligeti Magyar-Angol Két Tanítási Nyelvű Általános Iskola</v>
      </c>
      <c r="H119" s="213">
        <f t="shared" si="18"/>
        <v>0.59583333333333333</v>
      </c>
      <c r="I119" s="214"/>
      <c r="J119" s="82">
        <f t="shared" si="11"/>
        <v>1</v>
      </c>
    </row>
    <row r="120" spans="2:10" ht="15" customHeight="1" outlineLevel="1" x14ac:dyDescent="0.25">
      <c r="B120" s="187">
        <v>70</v>
      </c>
      <c r="C120" s="189" t="str">
        <f>IFERROR(VLOOKUP($B120,'Nevezési lista'!$C$4:$K$116,MATCH(C$4,'Nevezési lista'!$C$4:$K$4,0),FALSE),"")</f>
        <v>Máramarosi Dóra</v>
      </c>
      <c r="D120" s="212" t="str">
        <f t="shared" si="17"/>
        <v>IV. kcs. Leány (2005-2006) - 1 km szabadstílus</v>
      </c>
      <c r="E120" s="417">
        <f>IFERROR(VLOOKUP($B120,'Nevezési lista'!$C$4:$K$116,MATCH(E$4,'Nevezési lista'!$C$4:$K$4,0),FALSE),"")</f>
        <v>38392</v>
      </c>
      <c r="F120" s="418" t="str">
        <f>IFERROR(VLOOKUP($B120,'Nevezési lista'!$C$4:$K$116,MATCH(F$4,'Nevezési lista'!$C$4:$K$4,0),FALSE),"")</f>
        <v>Budapest</v>
      </c>
      <c r="G120" s="409" t="str">
        <f>IFERROR(VLOOKUP($B120,'Nevezési lista'!$C$4:$K$116,MATCH(G$4,'Nevezési lista'!$C$4:$K$4,0),FALSE),"")</f>
        <v>Karinthy Frigyes Gimnázium</v>
      </c>
      <c r="H120" s="213">
        <f t="shared" si="18"/>
        <v>0.5961805555555556</v>
      </c>
      <c r="I120" s="214"/>
      <c r="J120" s="82">
        <f t="shared" si="11"/>
        <v>1</v>
      </c>
    </row>
    <row r="121" spans="2:10" ht="15" customHeight="1" outlineLevel="1" x14ac:dyDescent="0.25">
      <c r="B121" s="187">
        <v>71</v>
      </c>
      <c r="C121" s="189" t="str">
        <f>IFERROR(VLOOKUP($B121,'Nevezési lista'!$C$4:$K$116,MATCH(C$4,'Nevezési lista'!$C$4:$K$4,0),FALSE),"")</f>
        <v>Benyovszky Luca</v>
      </c>
      <c r="D121" s="212" t="str">
        <f t="shared" si="17"/>
        <v>IV. kcs. Leány (2005-2006) - 1 km szabadstílus</v>
      </c>
      <c r="E121" s="417">
        <f>IFERROR(VLOOKUP($B121,'Nevezési lista'!$C$4:$K$116,MATCH(E$4,'Nevezési lista'!$C$4:$K$4,0),FALSE),"")</f>
        <v>38868</v>
      </c>
      <c r="F121" s="418" t="str">
        <f>IFERROR(VLOOKUP($B121,'Nevezési lista'!$C$4:$K$116,MATCH(F$4,'Nevezési lista'!$C$4:$K$4,0),FALSE),"")</f>
        <v>Heves</v>
      </c>
      <c r="G121" s="409" t="str">
        <f>IFERROR(VLOOKUP($B121,'Nevezési lista'!$C$4:$K$116,MATCH(G$4,'Nevezési lista'!$C$4:$K$4,0),FALSE),"")</f>
        <v>Gyöngyössolymosi Nagy Gyula Katolikus Általános Iskola és Alapfokú Művészeti Iskola</v>
      </c>
      <c r="H121" s="213">
        <f t="shared" si="18"/>
        <v>0.59652777777777788</v>
      </c>
      <c r="I121" s="214"/>
      <c r="J121" s="82">
        <f t="shared" si="11"/>
        <v>1</v>
      </c>
    </row>
    <row r="122" spans="2:10" ht="15" customHeight="1" outlineLevel="1" x14ac:dyDescent="0.25">
      <c r="B122" s="187">
        <v>72</v>
      </c>
      <c r="C122" s="189" t="str">
        <f>IFERROR(VLOOKUP($B122,'Nevezési lista'!$C$4:$K$116,MATCH(C$4,'Nevezési lista'!$C$4:$K$4,0),FALSE),"")</f>
        <v>Kovács-Oroszlán Anna</v>
      </c>
      <c r="D122" s="212" t="str">
        <f t="shared" si="17"/>
        <v>IV. kcs. Leány (2005-2006) - 1 km szabadstílus</v>
      </c>
      <c r="E122" s="417">
        <f>IFERROR(VLOOKUP($B122,'Nevezési lista'!$C$4:$K$116,MATCH(E$4,'Nevezési lista'!$C$4:$K$4,0),FALSE),"")</f>
        <v>38821</v>
      </c>
      <c r="F122" s="418" t="str">
        <f>IFERROR(VLOOKUP($B122,'Nevezési lista'!$C$4:$K$116,MATCH(F$4,'Nevezési lista'!$C$4:$K$4,0),FALSE),"")</f>
        <v>Budapest</v>
      </c>
      <c r="G122" s="409" t="str">
        <f>IFERROR(VLOOKUP($B122,'Nevezési lista'!$C$4:$K$116,MATCH(G$4,'Nevezési lista'!$C$4:$K$4,0),FALSE),"")</f>
        <v>Újbudai Ádám Jenő Általános Iskola</v>
      </c>
      <c r="H122" s="213">
        <f t="shared" si="18"/>
        <v>0.59687500000000016</v>
      </c>
      <c r="I122" s="214"/>
      <c r="J122" s="82">
        <f t="shared" si="11"/>
        <v>1</v>
      </c>
    </row>
    <row r="123" spans="2:10" ht="15" customHeight="1" outlineLevel="1" x14ac:dyDescent="0.25">
      <c r="B123" s="187">
        <v>73</v>
      </c>
      <c r="C123" s="189" t="str">
        <f>IFERROR(VLOOKUP($B123,'Nevezési lista'!$C$4:$K$116,MATCH(C$4,'Nevezési lista'!$C$4:$K$4,0),FALSE),"")</f>
        <v>Hegedűs Flóra</v>
      </c>
      <c r="D123" s="212" t="str">
        <f t="shared" si="17"/>
        <v>IV. kcs. Leány (2005-2006) - 1 km szabadstílus</v>
      </c>
      <c r="E123" s="417">
        <f>IFERROR(VLOOKUP($B123,'Nevezési lista'!$C$4:$K$116,MATCH(E$4,'Nevezési lista'!$C$4:$K$4,0),FALSE),"")</f>
        <v>39028</v>
      </c>
      <c r="F123" s="418" t="str">
        <f>IFERROR(VLOOKUP($B123,'Nevezési lista'!$C$4:$K$116,MATCH(F$4,'Nevezési lista'!$C$4:$K$4,0),FALSE),"")</f>
        <v>Nógrád</v>
      </c>
      <c r="G123" s="409" t="str">
        <f>IFERROR(VLOOKUP($B123,'Nevezési lista'!$C$4:$K$116,MATCH(G$4,'Nevezési lista'!$C$4:$K$4,0),FALSE),"")</f>
        <v>Salgótarjáni Általános Iskola és Kollégium</v>
      </c>
      <c r="H123" s="213">
        <f t="shared" si="18"/>
        <v>0.59722222222222243</v>
      </c>
      <c r="I123" s="214"/>
      <c r="J123" s="82">
        <f t="shared" si="11"/>
        <v>1</v>
      </c>
    </row>
    <row r="124" spans="2:10" ht="15" hidden="1" customHeight="1" outlineLevel="1" x14ac:dyDescent="0.25">
      <c r="B124" s="187"/>
      <c r="C124" s="189" t="str">
        <f>IFERROR(VLOOKUP($B124,'Nevezési lista'!$C$4:$K$116,MATCH(C$4,'Nevezési lista'!$C$4:$K$4,0),FALSE),"")</f>
        <v/>
      </c>
      <c r="D124" s="212" t="str">
        <f t="shared" si="17"/>
        <v>IV. kcs. Leány (2005-2006) - 1 km szabadstílus</v>
      </c>
      <c r="E124" s="417" t="str">
        <f>IFERROR(VLOOKUP($B124,'Nevezési lista'!$C$4:$K$116,MATCH(E$4,'Nevezési lista'!$C$4:$K$4,0),FALSE),"")</f>
        <v/>
      </c>
      <c r="F124" s="418" t="str">
        <f>IFERROR(VLOOKUP($B124,'Nevezési lista'!$C$4:$K$116,MATCH(F$4,'Nevezési lista'!$C$4:$K$4,0),FALSE),"")</f>
        <v/>
      </c>
      <c r="G124" s="409" t="str">
        <f>IFERROR(VLOOKUP($B124,'Nevezési lista'!$C$4:$K$116,MATCH(G$4,'Nevezési lista'!$C$4:$K$4,0),FALSE),"")</f>
        <v/>
      </c>
      <c r="H124" s="213">
        <f t="shared" si="18"/>
        <v>0.59756944444444471</v>
      </c>
      <c r="I124" s="214"/>
      <c r="J124" s="82">
        <f t="shared" si="11"/>
        <v>0</v>
      </c>
    </row>
    <row r="125" spans="2:10" ht="15" hidden="1" customHeight="1" outlineLevel="1" x14ac:dyDescent="0.25">
      <c r="B125" s="187"/>
      <c r="C125" s="189" t="str">
        <f>IFERROR(VLOOKUP($B125,'Nevezési lista'!$C$4:$K$116,MATCH(C$4,'Nevezési lista'!$C$4:$K$4,0),FALSE),"")</f>
        <v/>
      </c>
      <c r="D125" s="212" t="str">
        <f t="shared" si="17"/>
        <v>IV. kcs. Leány (2005-2006) - 1 km szabadstílus</v>
      </c>
      <c r="E125" s="417" t="str">
        <f>IFERROR(VLOOKUP($B125,'Nevezési lista'!$C$4:$K$116,MATCH(E$4,'Nevezési lista'!$C$4:$K$4,0),FALSE),"")</f>
        <v/>
      </c>
      <c r="F125" s="418" t="str">
        <f>IFERROR(VLOOKUP($B125,'Nevezési lista'!$C$4:$K$116,MATCH(F$4,'Nevezési lista'!$C$4:$K$4,0),FALSE),"")</f>
        <v/>
      </c>
      <c r="G125" s="409" t="str">
        <f>IFERROR(VLOOKUP($B125,'Nevezési lista'!$C$4:$K$116,MATCH(G$4,'Nevezési lista'!$C$4:$K$4,0),FALSE),"")</f>
        <v/>
      </c>
      <c r="H125" s="213">
        <f t="shared" si="18"/>
        <v>0.59791666666666698</v>
      </c>
      <c r="I125" s="214"/>
      <c r="J125" s="82">
        <f t="shared" si="11"/>
        <v>0</v>
      </c>
    </row>
    <row r="126" spans="2:10" ht="15" hidden="1" customHeight="1" outlineLevel="1" x14ac:dyDescent="0.25">
      <c r="B126" s="187"/>
      <c r="C126" s="189" t="str">
        <f>IFERROR(VLOOKUP($B126,'Nevezési lista'!$C$4:$K$116,MATCH(C$4,'Nevezési lista'!$C$4:$K$4,0),FALSE),"")</f>
        <v/>
      </c>
      <c r="D126" s="212" t="str">
        <f t="shared" si="17"/>
        <v>IV. kcs. Leány (2005-2006) - 1 km szabadstílus</v>
      </c>
      <c r="E126" s="417" t="str">
        <f>IFERROR(VLOOKUP($B126,'Nevezési lista'!$C$4:$K$116,MATCH(E$4,'Nevezési lista'!$C$4:$K$4,0),FALSE),"")</f>
        <v/>
      </c>
      <c r="F126" s="418" t="str">
        <f>IFERROR(VLOOKUP($B126,'Nevezési lista'!$C$4:$K$116,MATCH(F$4,'Nevezési lista'!$C$4:$K$4,0),FALSE),"")</f>
        <v/>
      </c>
      <c r="G126" s="409" t="str">
        <f>IFERROR(VLOOKUP($B126,'Nevezési lista'!$C$4:$K$116,MATCH(G$4,'Nevezési lista'!$C$4:$K$4,0),FALSE),"")</f>
        <v/>
      </c>
      <c r="H126" s="213">
        <f t="shared" si="18"/>
        <v>0.59826388888888926</v>
      </c>
      <c r="I126" s="214"/>
      <c r="J126" s="82">
        <f t="shared" si="11"/>
        <v>0</v>
      </c>
    </row>
    <row r="127" spans="2:10" ht="15" hidden="1" customHeight="1" outlineLevel="1" x14ac:dyDescent="0.25">
      <c r="B127" s="187"/>
      <c r="C127" s="189" t="str">
        <f>IFERROR(VLOOKUP($B127,'Nevezési lista'!$C$4:$K$116,MATCH(C$4,'Nevezési lista'!$C$4:$K$4,0),FALSE),"")</f>
        <v/>
      </c>
      <c r="D127" s="212" t="str">
        <f t="shared" si="17"/>
        <v>IV. kcs. Leány (2005-2006) - 1 km szabadstílus</v>
      </c>
      <c r="E127" s="417" t="str">
        <f>IFERROR(VLOOKUP($B127,'Nevezési lista'!$C$4:$K$116,MATCH(E$4,'Nevezési lista'!$C$4:$K$4,0),FALSE),"")</f>
        <v/>
      </c>
      <c r="F127" s="418" t="str">
        <f>IFERROR(VLOOKUP($B127,'Nevezési lista'!$C$4:$K$116,MATCH(F$4,'Nevezési lista'!$C$4:$K$4,0),FALSE),"")</f>
        <v/>
      </c>
      <c r="G127" s="409" t="str">
        <f>IFERROR(VLOOKUP($B127,'Nevezési lista'!$C$4:$K$116,MATCH(G$4,'Nevezési lista'!$C$4:$K$4,0),FALSE),"")</f>
        <v/>
      </c>
      <c r="H127" s="213">
        <f t="shared" si="18"/>
        <v>0.59861111111111154</v>
      </c>
      <c r="I127" s="214"/>
      <c r="J127" s="82">
        <f t="shared" si="11"/>
        <v>0</v>
      </c>
    </row>
    <row r="128" spans="2:10" ht="15" hidden="1" customHeight="1" outlineLevel="1" thickBot="1" x14ac:dyDescent="0.3">
      <c r="B128" s="215"/>
      <c r="C128" s="216" t="str">
        <f>IFERROR(VLOOKUP($B128,'Nevezési lista'!$C$4:$K$116,MATCH(C$4,'Nevezési lista'!$C$4:$K$4,0),FALSE),"")</f>
        <v/>
      </c>
      <c r="D128" s="217" t="str">
        <f t="shared" si="17"/>
        <v>IV. kcs. Leány (2005-2006) - 1 km szabadstílus</v>
      </c>
      <c r="E128" s="419" t="str">
        <f>IFERROR(VLOOKUP($B128,'Nevezési lista'!$C$4:$K$116,MATCH(E$4,'Nevezési lista'!$C$4:$K$4,0),FALSE),"")</f>
        <v/>
      </c>
      <c r="F128" s="420" t="str">
        <f>IFERROR(VLOOKUP($B128,'Nevezési lista'!$C$4:$K$116,MATCH(F$4,'Nevezési lista'!$C$4:$K$4,0),FALSE),"")</f>
        <v/>
      </c>
      <c r="G128" s="410" t="str">
        <f>IFERROR(VLOOKUP($B128,'Nevezési lista'!$C$4:$K$116,MATCH(G$4,'Nevezési lista'!$C$4:$K$4,0),FALSE),"")</f>
        <v/>
      </c>
      <c r="H128" s="227">
        <f t="shared" si="18"/>
        <v>0.59895833333333381</v>
      </c>
      <c r="I128" s="218"/>
      <c r="J128" s="82">
        <f t="shared" si="11"/>
        <v>0</v>
      </c>
    </row>
    <row r="129" spans="2:10" ht="15" customHeight="1" outlineLevel="1" thickBot="1" x14ac:dyDescent="0.3">
      <c r="B129" s="219">
        <v>0</v>
      </c>
      <c r="C129" s="220"/>
      <c r="D129" s="221"/>
      <c r="E129" s="421"/>
      <c r="F129" s="422"/>
      <c r="G129" s="411"/>
      <c r="H129" s="221"/>
      <c r="I129" s="223"/>
      <c r="J129" s="82">
        <f t="shared" si="11"/>
        <v>0</v>
      </c>
    </row>
    <row r="130" spans="2:10" ht="15" customHeight="1" x14ac:dyDescent="0.25">
      <c r="B130" s="224" t="str">
        <f>+Kategóriák!$E$13</f>
        <v>IV. kcs. Fiú (2005-2006) - 1 km szabadstílus</v>
      </c>
      <c r="C130" s="225"/>
      <c r="D130" s="225"/>
      <c r="E130" s="423"/>
      <c r="F130" s="407"/>
      <c r="G130" s="412"/>
      <c r="H130" s="7">
        <v>3.4722222222222224E-4</v>
      </c>
      <c r="I130" s="226"/>
      <c r="J130" s="74"/>
    </row>
    <row r="131" spans="2:10" ht="15" customHeight="1" outlineLevel="1" x14ac:dyDescent="0.25">
      <c r="B131" s="180">
        <v>74</v>
      </c>
      <c r="C131" s="209" t="str">
        <f>IFERROR(VLOOKUP($B131,'Nevezési lista'!$C$4:$K$116,MATCH(C$4,'Nevezési lista'!$C$4:$K$4,0),FALSE),"")</f>
        <v>Kis-Benedek Márk</v>
      </c>
      <c r="D131" s="210" t="str">
        <f>+B130</f>
        <v>IV. kcs. Fiú (2005-2006) - 1 km szabadstílus</v>
      </c>
      <c r="E131" s="415">
        <f>IFERROR(VLOOKUP($B131,'Nevezési lista'!$C$4:$K$116,MATCH(E$4,'Nevezési lista'!$C$4:$K$4,0),FALSE),"")</f>
        <v>39024</v>
      </c>
      <c r="F131" s="416" t="str">
        <f>IFERROR(VLOOKUP($B131,'Nevezési lista'!$C$4:$K$116,MATCH(F$4,'Nevezési lista'!$C$4:$K$4,0),FALSE),"")</f>
        <v>Heves</v>
      </c>
      <c r="G131" s="408" t="str">
        <f>IFERROR(VLOOKUP($B131,'Nevezési lista'!$C$4:$K$116,MATCH(G$4,'Nevezési lista'!$C$4:$K$4,0),FALSE),"")</f>
        <v>Gyöngyössolymosi Nagy Gyula Katolikus Általános Iskola és Alapfokú Művészeti Iskola</v>
      </c>
      <c r="H131" s="6">
        <f>+Versenyprogram!C25+H130</f>
        <v>0.61840277777777741</v>
      </c>
      <c r="I131" s="211"/>
      <c r="J131" s="82">
        <f t="shared" si="11"/>
        <v>1</v>
      </c>
    </row>
    <row r="132" spans="2:10" ht="15" customHeight="1" outlineLevel="1" x14ac:dyDescent="0.25">
      <c r="B132" s="187">
        <v>75</v>
      </c>
      <c r="C132" s="189" t="str">
        <f>IFERROR(VLOOKUP($B132,'Nevezési lista'!$C$4:$K$116,MATCH(C$4,'Nevezési lista'!$C$4:$K$4,0),FALSE),"")</f>
        <v>Tamás Bence</v>
      </c>
      <c r="D132" s="212" t="str">
        <f>+D131</f>
        <v>IV. kcs. Fiú (2005-2006) - 1 km szabadstílus</v>
      </c>
      <c r="E132" s="417">
        <f>IFERROR(VLOOKUP($B132,'Nevezési lista'!$C$4:$K$116,MATCH(E$4,'Nevezési lista'!$C$4:$K$4,0),FALSE),"")</f>
        <v>38831</v>
      </c>
      <c r="F132" s="418" t="str">
        <f>IFERROR(VLOOKUP($B132,'Nevezési lista'!$C$4:$K$116,MATCH(F$4,'Nevezési lista'!$C$4:$K$4,0),FALSE),"")</f>
        <v>Borsod-A-Z</v>
      </c>
      <c r="G132" s="409" t="str">
        <f>IFERROR(VLOOKUP($B132,'Nevezési lista'!$C$4:$K$116,MATCH(G$4,'Nevezési lista'!$C$4:$K$4,0),FALSE),"")</f>
        <v>Miskolci Könyves Kálmán Általános Iskola és Alapfokú Művészeti Iskola</v>
      </c>
      <c r="H132" s="213">
        <f t="shared" ref="H132:H145" si="19">H131+$H$130</f>
        <v>0.61874999999999969</v>
      </c>
      <c r="I132" s="214"/>
      <c r="J132" s="82">
        <f t="shared" si="11"/>
        <v>1</v>
      </c>
    </row>
    <row r="133" spans="2:10" ht="15" customHeight="1" outlineLevel="1" x14ac:dyDescent="0.25">
      <c r="B133" s="187">
        <v>76</v>
      </c>
      <c r="C133" s="189" t="str">
        <f>IFERROR(VLOOKUP($B133,'Nevezési lista'!$C$4:$K$116,MATCH(C$4,'Nevezési lista'!$C$4:$K$4,0),FALSE),"")</f>
        <v>Véé Péter</v>
      </c>
      <c r="D133" s="212" t="str">
        <f t="shared" ref="D133:D145" si="20">+D132</f>
        <v>IV. kcs. Fiú (2005-2006) - 1 km szabadstílus</v>
      </c>
      <c r="E133" s="417">
        <f>IFERROR(VLOOKUP($B133,'Nevezési lista'!$C$4:$K$116,MATCH(E$4,'Nevezési lista'!$C$4:$K$4,0),FALSE),"")</f>
        <v>39028</v>
      </c>
      <c r="F133" s="418" t="str">
        <f>IFERROR(VLOOKUP($B133,'Nevezési lista'!$C$4:$K$116,MATCH(F$4,'Nevezési lista'!$C$4:$K$4,0),FALSE),"")</f>
        <v>Bács-Kiskun</v>
      </c>
      <c r="G133" s="409" t="str">
        <f>IFERROR(VLOOKUP($B133,'Nevezési lista'!$C$4:$K$116,MATCH(G$4,'Nevezési lista'!$C$4:$K$4,0),FALSE),"")</f>
        <v>Kiskunhalasi Bibó István Gimnázium</v>
      </c>
      <c r="H133" s="213">
        <f t="shared" si="19"/>
        <v>0.61909722222222197</v>
      </c>
      <c r="I133" s="214"/>
      <c r="J133" s="82">
        <f t="shared" si="11"/>
        <v>1</v>
      </c>
    </row>
    <row r="134" spans="2:10" ht="15" customHeight="1" outlineLevel="1" x14ac:dyDescent="0.25">
      <c r="B134" s="187">
        <v>77</v>
      </c>
      <c r="C134" s="189" t="str">
        <f>IFERROR(VLOOKUP($B134,'Nevezési lista'!$C$4:$K$116,MATCH(C$4,'Nevezési lista'!$C$4:$K$4,0),FALSE),"")</f>
        <v>Móczár András</v>
      </c>
      <c r="D134" s="212" t="str">
        <f t="shared" si="20"/>
        <v>IV. kcs. Fiú (2005-2006) - 1 km szabadstílus</v>
      </c>
      <c r="E134" s="417">
        <f>IFERROR(VLOOKUP($B134,'Nevezési lista'!$C$4:$K$116,MATCH(E$4,'Nevezési lista'!$C$4:$K$4,0),FALSE),"")</f>
        <v>38826</v>
      </c>
      <c r="F134" s="418" t="str">
        <f>IFERROR(VLOOKUP($B134,'Nevezési lista'!$C$4:$K$116,MATCH(F$4,'Nevezési lista'!$C$4:$K$4,0),FALSE),"")</f>
        <v>Heves</v>
      </c>
      <c r="G134" s="409" t="str">
        <f>IFERROR(VLOOKUP($B134,'Nevezési lista'!$C$4:$K$116,MATCH(G$4,'Nevezési lista'!$C$4:$K$4,0),FALSE),"")</f>
        <v>Felső-Mátrai Zakupszky László Általános Iskola és Óvoda</v>
      </c>
      <c r="H134" s="213">
        <f t="shared" si="19"/>
        <v>0.61944444444444424</v>
      </c>
      <c r="I134" s="214"/>
      <c r="J134" s="82">
        <f t="shared" si="11"/>
        <v>1</v>
      </c>
    </row>
    <row r="135" spans="2:10" ht="15" customHeight="1" outlineLevel="1" x14ac:dyDescent="0.25">
      <c r="B135" s="187">
        <v>78</v>
      </c>
      <c r="C135" s="189" t="str">
        <f>IFERROR(VLOOKUP($B135,'Nevezési lista'!$C$4:$K$116,MATCH(C$4,'Nevezési lista'!$C$4:$K$4,0),FALSE),"")</f>
        <v>Pápay Dávid Márk</v>
      </c>
      <c r="D135" s="212" t="str">
        <f t="shared" si="20"/>
        <v>IV. kcs. Fiú (2005-2006) - 1 km szabadstílus</v>
      </c>
      <c r="E135" s="417">
        <f>IFERROR(VLOOKUP($B135,'Nevezési lista'!$C$4:$K$116,MATCH(E$4,'Nevezési lista'!$C$4:$K$4,0),FALSE),"")</f>
        <v>38778</v>
      </c>
      <c r="F135" s="418" t="str">
        <f>IFERROR(VLOOKUP($B135,'Nevezési lista'!$C$4:$K$116,MATCH(F$4,'Nevezési lista'!$C$4:$K$4,0),FALSE),"")</f>
        <v>Budapest</v>
      </c>
      <c r="G135" s="409" t="str">
        <f>IFERROR(VLOOKUP($B135,'Nevezési lista'!$C$4:$K$116,MATCH(G$4,'Nevezési lista'!$C$4:$K$4,0),FALSE),"")</f>
        <v>Svábhegyi Jókai Mór Általános Iskola és Német Nemzetiségi Általános Iskola</v>
      </c>
      <c r="H135" s="213">
        <f t="shared" si="19"/>
        <v>0.61979166666666652</v>
      </c>
      <c r="I135" s="214"/>
      <c r="J135" s="82">
        <f t="shared" si="11"/>
        <v>1</v>
      </c>
    </row>
    <row r="136" spans="2:10" ht="15" customHeight="1" outlineLevel="1" x14ac:dyDescent="0.25">
      <c r="B136" s="187">
        <v>79</v>
      </c>
      <c r="C136" s="189" t="str">
        <f>IFERROR(VLOOKUP($B136,'Nevezési lista'!$C$4:$K$116,MATCH(C$4,'Nevezési lista'!$C$4:$K$4,0),FALSE),"")</f>
        <v>Szőllős Dániel</v>
      </c>
      <c r="D136" s="212" t="str">
        <f t="shared" si="20"/>
        <v>IV. kcs. Fiú (2005-2006) - 1 km szabadstílus</v>
      </c>
      <c r="E136" s="417">
        <f>IFERROR(VLOOKUP($B136,'Nevezési lista'!$C$4:$K$116,MATCH(E$4,'Nevezési lista'!$C$4:$K$4,0),FALSE),"")</f>
        <v>38574</v>
      </c>
      <c r="F136" s="418" t="str">
        <f>IFERROR(VLOOKUP($B136,'Nevezési lista'!$C$4:$K$116,MATCH(F$4,'Nevezési lista'!$C$4:$K$4,0),FALSE),"")</f>
        <v>Heves</v>
      </c>
      <c r="G136" s="409" t="str">
        <f>IFERROR(VLOOKUP($B136,'Nevezési lista'!$C$4:$K$116,MATCH(G$4,'Nevezési lista'!$C$4:$K$4,0),FALSE),"")</f>
        <v>Gyöngyössolymosi Nagy Gyula Katolikus Általános Iskola és Alapfokú Művészeti Iskola</v>
      </c>
      <c r="H136" s="213">
        <f t="shared" si="19"/>
        <v>0.6201388888888888</v>
      </c>
      <c r="I136" s="214"/>
      <c r="J136" s="82">
        <f t="shared" si="11"/>
        <v>1</v>
      </c>
    </row>
    <row r="137" spans="2:10" ht="15" customHeight="1" outlineLevel="1" x14ac:dyDescent="0.25">
      <c r="B137" s="187">
        <v>80</v>
      </c>
      <c r="C137" s="189" t="str">
        <f>IFERROR(VLOOKUP($B137,'Nevezési lista'!$C$4:$K$116,MATCH(C$4,'Nevezési lista'!$C$4:$K$4,0),FALSE),"")</f>
        <v>Zemen Dániel</v>
      </c>
      <c r="D137" s="212" t="str">
        <f t="shared" si="20"/>
        <v>IV. kcs. Fiú (2005-2006) - 1 km szabadstílus</v>
      </c>
      <c r="E137" s="417">
        <f>IFERROR(VLOOKUP($B137,'Nevezési lista'!$C$4:$K$116,MATCH(E$4,'Nevezési lista'!$C$4:$K$4,0),FALSE),"")</f>
        <v>38981</v>
      </c>
      <c r="F137" s="418" t="str">
        <f>IFERROR(VLOOKUP($B137,'Nevezési lista'!$C$4:$K$116,MATCH(F$4,'Nevezési lista'!$C$4:$K$4,0),FALSE),"")</f>
        <v>Budapest</v>
      </c>
      <c r="G137" s="409" t="str">
        <f>IFERROR(VLOOKUP($B137,'Nevezési lista'!$C$4:$K$116,MATCH(G$4,'Nevezési lista'!$C$4:$K$4,0),FALSE),"")</f>
        <v>Újbudai Bocskai István Általános Iskola</v>
      </c>
      <c r="H137" s="213">
        <f t="shared" si="19"/>
        <v>0.62048611111111107</v>
      </c>
      <c r="I137" s="214"/>
      <c r="J137" s="82">
        <f t="shared" si="11"/>
        <v>1</v>
      </c>
    </row>
    <row r="138" spans="2:10" ht="15" customHeight="1" outlineLevel="1" x14ac:dyDescent="0.25">
      <c r="B138" s="187">
        <v>81</v>
      </c>
      <c r="C138" s="189" t="str">
        <f>IFERROR(VLOOKUP($B138,'Nevezési lista'!$C$4:$K$116,MATCH(C$4,'Nevezési lista'!$C$4:$K$4,0),FALSE),"")</f>
        <v>Vári Benedek</v>
      </c>
      <c r="D138" s="212" t="str">
        <f t="shared" si="20"/>
        <v>IV. kcs. Fiú (2005-2006) - 1 km szabadstílus</v>
      </c>
      <c r="E138" s="417">
        <f>IFERROR(VLOOKUP($B138,'Nevezési lista'!$C$4:$K$116,MATCH(E$4,'Nevezési lista'!$C$4:$K$4,0),FALSE),"")</f>
        <v>38849</v>
      </c>
      <c r="F138" s="418" t="str">
        <f>IFERROR(VLOOKUP($B138,'Nevezési lista'!$C$4:$K$116,MATCH(F$4,'Nevezési lista'!$C$4:$K$4,0),FALSE),"")</f>
        <v>Heves</v>
      </c>
      <c r="G138" s="409" t="str">
        <f>IFERROR(VLOOKUP($B138,'Nevezési lista'!$C$4:$K$116,MATCH(G$4,'Nevezési lista'!$C$4:$K$4,0),FALSE),"")</f>
        <v>Gyöngyösi Berze Nagy János Gimnázium</v>
      </c>
      <c r="H138" s="213">
        <f t="shared" si="19"/>
        <v>0.62083333333333335</v>
      </c>
      <c r="I138" s="214"/>
      <c r="J138" s="82">
        <f t="shared" si="11"/>
        <v>1</v>
      </c>
    </row>
    <row r="139" spans="2:10" ht="15" customHeight="1" outlineLevel="1" x14ac:dyDescent="0.25">
      <c r="B139" s="187">
        <v>82</v>
      </c>
      <c r="C139" s="189" t="str">
        <f>IFERROR(VLOOKUP($B139,'Nevezési lista'!$C$4:$K$116,MATCH(C$4,'Nevezési lista'!$C$4:$K$4,0),FALSE),"")</f>
        <v>Handzó Tamás</v>
      </c>
      <c r="D139" s="212" t="str">
        <f t="shared" si="20"/>
        <v>IV. kcs. Fiú (2005-2006) - 1 km szabadstílus</v>
      </c>
      <c r="E139" s="417">
        <f>IFERROR(VLOOKUP($B139,'Nevezési lista'!$C$4:$K$116,MATCH(E$4,'Nevezési lista'!$C$4:$K$4,0),FALSE),"")</f>
        <v>38447</v>
      </c>
      <c r="F139" s="418" t="str">
        <f>IFERROR(VLOOKUP($B139,'Nevezési lista'!$C$4:$K$116,MATCH(F$4,'Nevezési lista'!$C$4:$K$4,0),FALSE),"")</f>
        <v>Heves</v>
      </c>
      <c r="G139" s="409" t="str">
        <f>IFERROR(VLOOKUP($B139,'Nevezési lista'!$C$4:$K$116,MATCH(G$4,'Nevezési lista'!$C$4:$K$4,0),FALSE),"")</f>
        <v>Felső-Mátrai Zakupszky László Általános Iskola és Óvoda</v>
      </c>
      <c r="H139" s="213">
        <f t="shared" si="19"/>
        <v>0.62118055555555562</v>
      </c>
      <c r="I139" s="214"/>
      <c r="J139" s="82">
        <f t="shared" si="11"/>
        <v>1</v>
      </c>
    </row>
    <row r="140" spans="2:10" ht="15" customHeight="1" outlineLevel="1" x14ac:dyDescent="0.25">
      <c r="B140" s="187">
        <v>83</v>
      </c>
      <c r="C140" s="189" t="str">
        <f>IFERROR(VLOOKUP($B140,'Nevezési lista'!$C$4:$K$116,MATCH(C$4,'Nevezési lista'!$C$4:$K$4,0),FALSE),"")</f>
        <v>Cseke Búlcsu Levente</v>
      </c>
      <c r="D140" s="212" t="str">
        <f t="shared" si="20"/>
        <v>IV. kcs. Fiú (2005-2006) - 1 km szabadstílus</v>
      </c>
      <c r="E140" s="417">
        <f>IFERROR(VLOOKUP($B140,'Nevezési lista'!$C$4:$K$116,MATCH(E$4,'Nevezési lista'!$C$4:$K$4,0),FALSE),"")</f>
        <v>38602</v>
      </c>
      <c r="F140" s="418" t="str">
        <f>IFERROR(VLOOKUP($B140,'Nevezési lista'!$C$4:$K$116,MATCH(F$4,'Nevezési lista'!$C$4:$K$4,0),FALSE),"")</f>
        <v>Budapest</v>
      </c>
      <c r="G140" s="409" t="str">
        <f>IFERROR(VLOOKUP($B140,'Nevezési lista'!$C$4:$K$116,MATCH(G$4,'Nevezési lista'!$C$4:$K$4,0),FALSE),"")</f>
        <v>Budapest I. Kerületi Szilágyi Erzsébet Gimnázium</v>
      </c>
      <c r="H140" s="213">
        <f t="shared" si="19"/>
        <v>0.6215277777777779</v>
      </c>
      <c r="I140" s="214"/>
      <c r="J140" s="82">
        <f t="shared" si="11"/>
        <v>1</v>
      </c>
    </row>
    <row r="141" spans="2:10" ht="15" customHeight="1" outlineLevel="1" x14ac:dyDescent="0.25">
      <c r="B141" s="187">
        <v>84</v>
      </c>
      <c r="C141" s="189" t="str">
        <f>IFERROR(VLOOKUP($B141,'Nevezési lista'!$C$4:$K$116,MATCH(C$4,'Nevezési lista'!$C$4:$K$4,0),FALSE),"")</f>
        <v>Makrai Bálint</v>
      </c>
      <c r="D141" s="212" t="str">
        <f t="shared" si="20"/>
        <v>IV. kcs. Fiú (2005-2006) - 1 km szabadstílus</v>
      </c>
      <c r="E141" s="417">
        <f>IFERROR(VLOOKUP($B141,'Nevezési lista'!$C$4:$K$116,MATCH(E$4,'Nevezési lista'!$C$4:$K$4,0),FALSE),"")</f>
        <v>38996</v>
      </c>
      <c r="F141" s="418" t="str">
        <f>IFERROR(VLOOKUP($B141,'Nevezési lista'!$C$4:$K$116,MATCH(F$4,'Nevezési lista'!$C$4:$K$4,0),FALSE),"")</f>
        <v>Pest</v>
      </c>
      <c r="G141" s="409" t="str">
        <f>IFERROR(VLOOKUP($B141,'Nevezési lista'!$C$4:$K$116,MATCH(G$4,'Nevezési lista'!$C$4:$K$4,0),FALSE),"")</f>
        <v>Váci Árpád Fejedelem Általános Iskola</v>
      </c>
      <c r="H141" s="213">
        <f t="shared" si="19"/>
        <v>0.62187500000000018</v>
      </c>
      <c r="I141" s="214"/>
      <c r="J141" s="82">
        <f t="shared" si="11"/>
        <v>1</v>
      </c>
    </row>
    <row r="142" spans="2:10" ht="15" hidden="1" customHeight="1" outlineLevel="1" x14ac:dyDescent="0.25">
      <c r="B142" s="187"/>
      <c r="C142" s="189" t="str">
        <f>IFERROR(VLOOKUP($B142,'Nevezési lista'!$C$4:$K$116,MATCH(C$4,'Nevezési lista'!$C$4:$K$4,0),FALSE),"")</f>
        <v/>
      </c>
      <c r="D142" s="212" t="str">
        <f t="shared" si="20"/>
        <v>IV. kcs. Fiú (2005-2006) - 1 km szabadstílus</v>
      </c>
      <c r="E142" s="417" t="str">
        <f>IFERROR(VLOOKUP($B142,'Nevezési lista'!$C$4:$K$116,MATCH(E$4,'Nevezési lista'!$C$4:$K$4,0),FALSE),"")</f>
        <v/>
      </c>
      <c r="F142" s="418" t="str">
        <f>IFERROR(VLOOKUP($B142,'Nevezési lista'!$C$4:$K$116,MATCH(F$4,'Nevezési lista'!$C$4:$K$4,0),FALSE),"")</f>
        <v/>
      </c>
      <c r="G142" s="409" t="str">
        <f>IFERROR(VLOOKUP($B142,'Nevezési lista'!$C$4:$K$116,MATCH(G$4,'Nevezési lista'!$C$4:$K$4,0),FALSE),"")</f>
        <v/>
      </c>
      <c r="H142" s="213">
        <f t="shared" si="19"/>
        <v>0.62222222222222245</v>
      </c>
      <c r="I142" s="214"/>
      <c r="J142" s="82">
        <f t="shared" si="11"/>
        <v>0</v>
      </c>
    </row>
    <row r="143" spans="2:10" ht="15" hidden="1" customHeight="1" outlineLevel="1" x14ac:dyDescent="0.25">
      <c r="B143" s="187"/>
      <c r="C143" s="189" t="str">
        <f>IFERROR(VLOOKUP($B143,'Nevezési lista'!$C$4:$K$116,MATCH(C$4,'Nevezési lista'!$C$4:$K$4,0),FALSE),"")</f>
        <v/>
      </c>
      <c r="D143" s="212" t="str">
        <f t="shared" si="20"/>
        <v>IV. kcs. Fiú (2005-2006) - 1 km szabadstílus</v>
      </c>
      <c r="E143" s="417" t="str">
        <f>IFERROR(VLOOKUP($B143,'Nevezési lista'!$C$4:$K$116,MATCH(E$4,'Nevezési lista'!$C$4:$K$4,0),FALSE),"")</f>
        <v/>
      </c>
      <c r="F143" s="418" t="str">
        <f>IFERROR(VLOOKUP($B143,'Nevezési lista'!$C$4:$K$116,MATCH(F$4,'Nevezési lista'!$C$4:$K$4,0),FALSE),"")</f>
        <v/>
      </c>
      <c r="G143" s="409" t="str">
        <f>IFERROR(VLOOKUP($B143,'Nevezési lista'!$C$4:$K$116,MATCH(G$4,'Nevezési lista'!$C$4:$K$4,0),FALSE),"")</f>
        <v/>
      </c>
      <c r="H143" s="213">
        <f t="shared" si="19"/>
        <v>0.62256944444444473</v>
      </c>
      <c r="I143" s="214"/>
      <c r="J143" s="82">
        <f t="shared" si="11"/>
        <v>0</v>
      </c>
    </row>
    <row r="144" spans="2:10" ht="15" hidden="1" customHeight="1" outlineLevel="1" x14ac:dyDescent="0.25">
      <c r="B144" s="187"/>
      <c r="C144" s="189" t="str">
        <f>IFERROR(VLOOKUP($B144,'Nevezési lista'!$C$4:$K$116,MATCH(C$4,'Nevezési lista'!$C$4:$K$4,0),FALSE),"")</f>
        <v/>
      </c>
      <c r="D144" s="212" t="str">
        <f t="shared" si="20"/>
        <v>IV. kcs. Fiú (2005-2006) - 1 km szabadstílus</v>
      </c>
      <c r="E144" s="417" t="str">
        <f>IFERROR(VLOOKUP($B144,'Nevezési lista'!$C$4:$K$116,MATCH(E$4,'Nevezési lista'!$C$4:$K$4,0),FALSE),"")</f>
        <v/>
      </c>
      <c r="F144" s="418" t="str">
        <f>IFERROR(VLOOKUP($B144,'Nevezési lista'!$C$4:$K$116,MATCH(F$4,'Nevezési lista'!$C$4:$K$4,0),FALSE),"")</f>
        <v/>
      </c>
      <c r="G144" s="409" t="str">
        <f>IFERROR(VLOOKUP($B144,'Nevezési lista'!$C$4:$K$116,MATCH(G$4,'Nevezési lista'!$C$4:$K$4,0),FALSE),"")</f>
        <v/>
      </c>
      <c r="H144" s="213">
        <f t="shared" si="19"/>
        <v>0.62291666666666701</v>
      </c>
      <c r="I144" s="214"/>
      <c r="J144" s="82">
        <f t="shared" ref="J144:J207" si="21">IF(B144&gt;0,1,0)</f>
        <v>0</v>
      </c>
    </row>
    <row r="145" spans="2:10" ht="15" hidden="1" customHeight="1" outlineLevel="1" thickBot="1" x14ac:dyDescent="0.3">
      <c r="B145" s="215"/>
      <c r="C145" s="216" t="str">
        <f>IFERROR(VLOOKUP($B145,'Nevezési lista'!$C$4:$K$116,MATCH(C$4,'Nevezési lista'!$C$4:$K$4,0),FALSE),"")</f>
        <v/>
      </c>
      <c r="D145" s="217" t="str">
        <f t="shared" si="20"/>
        <v>IV. kcs. Fiú (2005-2006) - 1 km szabadstílus</v>
      </c>
      <c r="E145" s="419" t="str">
        <f>IFERROR(VLOOKUP($B145,'Nevezési lista'!$C$4:$K$116,MATCH(E$4,'Nevezési lista'!$C$4:$K$4,0),FALSE),"")</f>
        <v/>
      </c>
      <c r="F145" s="420" t="str">
        <f>IFERROR(VLOOKUP($B145,'Nevezési lista'!$C$4:$K$116,MATCH(F$4,'Nevezési lista'!$C$4:$K$4,0),FALSE),"")</f>
        <v/>
      </c>
      <c r="G145" s="410" t="str">
        <f>IFERROR(VLOOKUP($B145,'Nevezési lista'!$C$4:$K$116,MATCH(G$4,'Nevezési lista'!$C$4:$K$4,0),FALSE),"")</f>
        <v/>
      </c>
      <c r="H145" s="227">
        <f t="shared" si="19"/>
        <v>0.62326388888888928</v>
      </c>
      <c r="I145" s="218"/>
      <c r="J145" s="82">
        <f t="shared" si="21"/>
        <v>0</v>
      </c>
    </row>
    <row r="146" spans="2:10" ht="15" customHeight="1" outlineLevel="1" thickBot="1" x14ac:dyDescent="0.3">
      <c r="B146" s="219">
        <v>0</v>
      </c>
      <c r="C146" s="220"/>
      <c r="D146" s="221"/>
      <c r="E146" s="421"/>
      <c r="F146" s="422"/>
      <c r="G146" s="411"/>
      <c r="H146" s="221"/>
      <c r="I146" s="223"/>
      <c r="J146" s="82">
        <f t="shared" si="21"/>
        <v>0</v>
      </c>
    </row>
    <row r="147" spans="2:10" ht="15" customHeight="1" x14ac:dyDescent="0.25">
      <c r="B147" s="224" t="str">
        <f>+Kategóriák!$E$14</f>
        <v>V. kcs. Leány (2003-2004) - 2 km szabadstílus</v>
      </c>
      <c r="C147" s="225"/>
      <c r="D147" s="225"/>
      <c r="E147" s="423"/>
      <c r="F147" s="407"/>
      <c r="G147" s="412"/>
      <c r="H147" s="7">
        <v>3.4722222222222224E-4</v>
      </c>
      <c r="I147" s="226"/>
      <c r="J147" s="74"/>
    </row>
    <row r="148" spans="2:10" ht="15" customHeight="1" outlineLevel="1" x14ac:dyDescent="0.25">
      <c r="B148" s="180">
        <v>85</v>
      </c>
      <c r="C148" s="209" t="str">
        <f>IFERROR(VLOOKUP($B148,'Nevezési lista'!$C$4:$K$116,MATCH(C$4,'Nevezési lista'!$C$4:$K$4,0),FALSE),"")</f>
        <v>Didriksen Andrea</v>
      </c>
      <c r="D148" s="210" t="str">
        <f>+B147</f>
        <v>V. kcs. Leány (2003-2004) - 2 km szabadstílus</v>
      </c>
      <c r="E148" s="415">
        <f>IFERROR(VLOOKUP($B148,'Nevezési lista'!$C$4:$K$116,MATCH(E$4,'Nevezési lista'!$C$4:$K$4,0),FALSE),"")</f>
        <v>38140</v>
      </c>
      <c r="F148" s="416" t="str">
        <f>IFERROR(VLOOKUP($B148,'Nevezési lista'!$C$4:$K$116,MATCH(F$4,'Nevezési lista'!$C$4:$K$4,0),FALSE),"")</f>
        <v>Heves</v>
      </c>
      <c r="G148" s="408" t="str">
        <f>IFERROR(VLOOKUP($B148,'Nevezési lista'!$C$4:$K$116,MATCH(G$4,'Nevezési lista'!$C$4:$K$4,0),FALSE),"")</f>
        <v>Gyöngyösi Berze Nagy János Gimnázium</v>
      </c>
      <c r="H148" s="6">
        <f>+H114+H147</f>
        <v>0.59444444444444422</v>
      </c>
      <c r="I148" s="211"/>
      <c r="J148" s="82">
        <f t="shared" si="21"/>
        <v>1</v>
      </c>
    </row>
    <row r="149" spans="2:10" ht="15" customHeight="1" outlineLevel="1" x14ac:dyDescent="0.25">
      <c r="B149" s="187">
        <v>86</v>
      </c>
      <c r="C149" s="189" t="str">
        <f>IFERROR(VLOOKUP($B149,'Nevezési lista'!$C$4:$K$116,MATCH(C$4,'Nevezési lista'!$C$4:$K$4,0),FALSE),"")</f>
        <v>Kocsik Eszter</v>
      </c>
      <c r="D149" s="212" t="str">
        <f>+D148</f>
        <v>V. kcs. Leány (2003-2004) - 2 km szabadstílus</v>
      </c>
      <c r="E149" s="417">
        <f>IFERROR(VLOOKUP($B149,'Nevezési lista'!$C$4:$K$116,MATCH(E$4,'Nevezési lista'!$C$4:$K$4,0),FALSE),"")</f>
        <v>38157</v>
      </c>
      <c r="F149" s="418" t="str">
        <f>IFERROR(VLOOKUP($B149,'Nevezési lista'!$C$4:$K$116,MATCH(F$4,'Nevezési lista'!$C$4:$K$4,0),FALSE),"")</f>
        <v>Heves</v>
      </c>
      <c r="G149" s="409" t="str">
        <f>IFERROR(VLOOKUP($B149,'Nevezési lista'!$C$4:$K$116,MATCH(G$4,'Nevezési lista'!$C$4:$K$4,0),FALSE),"")</f>
        <v>Neumann János Gimnázium, Szakgimnázium és Kollégium</v>
      </c>
      <c r="H149" s="213">
        <f>H148+$H$147</f>
        <v>0.5947916666666665</v>
      </c>
      <c r="I149" s="214"/>
      <c r="J149" s="82">
        <f t="shared" si="21"/>
        <v>1</v>
      </c>
    </row>
    <row r="150" spans="2:10" ht="15" hidden="1" customHeight="1" outlineLevel="1" x14ac:dyDescent="0.25">
      <c r="B150" s="187"/>
      <c r="C150" s="189" t="str">
        <f>IFERROR(VLOOKUP($B150,'Nevezési lista'!$C$4:$K$116,MATCH(C$4,'Nevezési lista'!$C$4:$K$4,0),FALSE),"")</f>
        <v/>
      </c>
      <c r="D150" s="212" t="str">
        <f t="shared" ref="D150:D162" si="22">+D149</f>
        <v>V. kcs. Leány (2003-2004) - 2 km szabadstílus</v>
      </c>
      <c r="E150" s="417" t="str">
        <f>IFERROR(VLOOKUP($B150,'Nevezési lista'!$C$4:$K$116,MATCH(E$4,'Nevezési lista'!$C$4:$K$4,0),FALSE),"")</f>
        <v/>
      </c>
      <c r="F150" s="418" t="str">
        <f>IFERROR(VLOOKUP($B150,'Nevezési lista'!$C$4:$K$116,MATCH(F$4,'Nevezési lista'!$C$4:$K$4,0),FALSE),"")</f>
        <v/>
      </c>
      <c r="G150" s="409" t="str">
        <f>IFERROR(VLOOKUP($B150,'Nevezési lista'!$C$4:$K$116,MATCH(G$4,'Nevezési lista'!$C$4:$K$4,0),FALSE),"")</f>
        <v/>
      </c>
      <c r="H150" s="213">
        <f t="shared" ref="H150:H162" si="23">H149+$H$147</f>
        <v>0.59513888888888877</v>
      </c>
      <c r="I150" s="214"/>
      <c r="J150" s="82">
        <f t="shared" si="21"/>
        <v>0</v>
      </c>
    </row>
    <row r="151" spans="2:10" ht="15" hidden="1" customHeight="1" outlineLevel="1" x14ac:dyDescent="0.25">
      <c r="B151" s="187"/>
      <c r="C151" s="189" t="str">
        <f>IFERROR(VLOOKUP($B151,'Nevezési lista'!$C$4:$K$116,MATCH(C$4,'Nevezési lista'!$C$4:$K$4,0),FALSE),"")</f>
        <v/>
      </c>
      <c r="D151" s="212" t="str">
        <f t="shared" si="22"/>
        <v>V. kcs. Leány (2003-2004) - 2 km szabadstílus</v>
      </c>
      <c r="E151" s="417" t="str">
        <f>IFERROR(VLOOKUP($B151,'Nevezési lista'!$C$4:$K$116,MATCH(E$4,'Nevezési lista'!$C$4:$K$4,0),FALSE),"")</f>
        <v/>
      </c>
      <c r="F151" s="418" t="str">
        <f>IFERROR(VLOOKUP($B151,'Nevezési lista'!$C$4:$K$116,MATCH(F$4,'Nevezési lista'!$C$4:$K$4,0),FALSE),"")</f>
        <v/>
      </c>
      <c r="G151" s="409" t="str">
        <f>IFERROR(VLOOKUP($B151,'Nevezési lista'!$C$4:$K$116,MATCH(G$4,'Nevezési lista'!$C$4:$K$4,0),FALSE),"")</f>
        <v/>
      </c>
      <c r="H151" s="213">
        <f t="shared" si="23"/>
        <v>0.59548611111111105</v>
      </c>
      <c r="I151" s="214"/>
      <c r="J151" s="82">
        <f t="shared" si="21"/>
        <v>0</v>
      </c>
    </row>
    <row r="152" spans="2:10" ht="15" hidden="1" customHeight="1" outlineLevel="1" x14ac:dyDescent="0.25">
      <c r="B152" s="187"/>
      <c r="C152" s="189" t="str">
        <f>IFERROR(VLOOKUP($B152,'Nevezési lista'!$C$4:$K$116,MATCH(C$4,'Nevezési lista'!$C$4:$K$4,0),FALSE),"")</f>
        <v/>
      </c>
      <c r="D152" s="212" t="str">
        <f t="shared" si="22"/>
        <v>V. kcs. Leány (2003-2004) - 2 km szabadstílus</v>
      </c>
      <c r="E152" s="417" t="str">
        <f>IFERROR(VLOOKUP($B152,'Nevezési lista'!$C$4:$K$116,MATCH(E$4,'Nevezési lista'!$C$4:$K$4,0),FALSE),"")</f>
        <v/>
      </c>
      <c r="F152" s="418" t="str">
        <f>IFERROR(VLOOKUP($B152,'Nevezési lista'!$C$4:$K$116,MATCH(F$4,'Nevezési lista'!$C$4:$K$4,0),FALSE),"")</f>
        <v/>
      </c>
      <c r="G152" s="409" t="str">
        <f>IFERROR(VLOOKUP($B152,'Nevezési lista'!$C$4:$K$116,MATCH(G$4,'Nevezési lista'!$C$4:$K$4,0),FALSE),"")</f>
        <v/>
      </c>
      <c r="H152" s="213">
        <f t="shared" si="23"/>
        <v>0.59583333333333333</v>
      </c>
      <c r="I152" s="214"/>
      <c r="J152" s="82">
        <f t="shared" si="21"/>
        <v>0</v>
      </c>
    </row>
    <row r="153" spans="2:10" ht="15" hidden="1" customHeight="1" outlineLevel="1" x14ac:dyDescent="0.25">
      <c r="B153" s="187"/>
      <c r="C153" s="189" t="str">
        <f>IFERROR(VLOOKUP($B153,'Nevezési lista'!$C$4:$K$116,MATCH(C$4,'Nevezési lista'!$C$4:$K$4,0),FALSE),"")</f>
        <v/>
      </c>
      <c r="D153" s="212" t="str">
        <f t="shared" si="22"/>
        <v>V. kcs. Leány (2003-2004) - 2 km szabadstílus</v>
      </c>
      <c r="E153" s="417" t="str">
        <f>IFERROR(VLOOKUP($B153,'Nevezési lista'!$C$4:$K$116,MATCH(E$4,'Nevezési lista'!$C$4:$K$4,0),FALSE),"")</f>
        <v/>
      </c>
      <c r="F153" s="418" t="str">
        <f>IFERROR(VLOOKUP($B153,'Nevezési lista'!$C$4:$K$116,MATCH(F$4,'Nevezési lista'!$C$4:$K$4,0),FALSE),"")</f>
        <v/>
      </c>
      <c r="G153" s="409" t="str">
        <f>IFERROR(VLOOKUP($B153,'Nevezési lista'!$C$4:$K$116,MATCH(G$4,'Nevezési lista'!$C$4:$K$4,0),FALSE),"")</f>
        <v/>
      </c>
      <c r="H153" s="213">
        <f t="shared" si="23"/>
        <v>0.5961805555555556</v>
      </c>
      <c r="I153" s="214"/>
      <c r="J153" s="82">
        <f t="shared" si="21"/>
        <v>0</v>
      </c>
    </row>
    <row r="154" spans="2:10" ht="15" hidden="1" customHeight="1" outlineLevel="1" x14ac:dyDescent="0.25">
      <c r="B154" s="187"/>
      <c r="C154" s="189" t="str">
        <f>IFERROR(VLOOKUP($B154,'Nevezési lista'!$C$4:$K$116,MATCH(C$4,'Nevezési lista'!$C$4:$K$4,0),FALSE),"")</f>
        <v/>
      </c>
      <c r="D154" s="212" t="str">
        <f t="shared" si="22"/>
        <v>V. kcs. Leány (2003-2004) - 2 km szabadstílus</v>
      </c>
      <c r="E154" s="417" t="str">
        <f>IFERROR(VLOOKUP($B154,'Nevezési lista'!$C$4:$K$116,MATCH(E$4,'Nevezési lista'!$C$4:$K$4,0),FALSE),"")</f>
        <v/>
      </c>
      <c r="F154" s="418" t="str">
        <f>IFERROR(VLOOKUP($B154,'Nevezési lista'!$C$4:$K$116,MATCH(F$4,'Nevezési lista'!$C$4:$K$4,0),FALSE),"")</f>
        <v/>
      </c>
      <c r="G154" s="409" t="str">
        <f>IFERROR(VLOOKUP($B154,'Nevezési lista'!$C$4:$K$116,MATCH(G$4,'Nevezési lista'!$C$4:$K$4,0),FALSE),"")</f>
        <v/>
      </c>
      <c r="H154" s="213">
        <f t="shared" si="23"/>
        <v>0.59652777777777788</v>
      </c>
      <c r="I154" s="214"/>
      <c r="J154" s="82">
        <f t="shared" si="21"/>
        <v>0</v>
      </c>
    </row>
    <row r="155" spans="2:10" ht="15" hidden="1" customHeight="1" outlineLevel="1" x14ac:dyDescent="0.25">
      <c r="B155" s="187"/>
      <c r="C155" s="189" t="str">
        <f>IFERROR(VLOOKUP($B155,'Nevezési lista'!$C$4:$K$116,MATCH(C$4,'Nevezési lista'!$C$4:$K$4,0),FALSE),"")</f>
        <v/>
      </c>
      <c r="D155" s="212" t="str">
        <f t="shared" si="22"/>
        <v>V. kcs. Leány (2003-2004) - 2 km szabadstílus</v>
      </c>
      <c r="E155" s="417" t="str">
        <f>IFERROR(VLOOKUP($B155,'Nevezési lista'!$C$4:$K$116,MATCH(E$4,'Nevezési lista'!$C$4:$K$4,0),FALSE),"")</f>
        <v/>
      </c>
      <c r="F155" s="418" t="str">
        <f>IFERROR(VLOOKUP($B155,'Nevezési lista'!$C$4:$K$116,MATCH(F$4,'Nevezési lista'!$C$4:$K$4,0),FALSE),"")</f>
        <v/>
      </c>
      <c r="G155" s="409" t="str">
        <f>IFERROR(VLOOKUP($B155,'Nevezési lista'!$C$4:$K$116,MATCH(G$4,'Nevezési lista'!$C$4:$K$4,0),FALSE),"")</f>
        <v/>
      </c>
      <c r="H155" s="213">
        <f t="shared" si="23"/>
        <v>0.59687500000000016</v>
      </c>
      <c r="I155" s="214"/>
      <c r="J155" s="82">
        <f t="shared" si="21"/>
        <v>0</v>
      </c>
    </row>
    <row r="156" spans="2:10" ht="15" hidden="1" customHeight="1" outlineLevel="1" x14ac:dyDescent="0.25">
      <c r="B156" s="187"/>
      <c r="C156" s="189" t="str">
        <f>IFERROR(VLOOKUP($B156,'Nevezési lista'!$C$4:$K$116,MATCH(C$4,'Nevezési lista'!$C$4:$K$4,0),FALSE),"")</f>
        <v/>
      </c>
      <c r="D156" s="212" t="str">
        <f t="shared" si="22"/>
        <v>V. kcs. Leány (2003-2004) - 2 km szabadstílus</v>
      </c>
      <c r="E156" s="417" t="str">
        <f>IFERROR(VLOOKUP($B156,'Nevezési lista'!$C$4:$K$116,MATCH(E$4,'Nevezési lista'!$C$4:$K$4,0),FALSE),"")</f>
        <v/>
      </c>
      <c r="F156" s="418" t="str">
        <f>IFERROR(VLOOKUP($B156,'Nevezési lista'!$C$4:$K$116,MATCH(F$4,'Nevezési lista'!$C$4:$K$4,0),FALSE),"")</f>
        <v/>
      </c>
      <c r="G156" s="409" t="str">
        <f>IFERROR(VLOOKUP($B156,'Nevezési lista'!$C$4:$K$116,MATCH(G$4,'Nevezési lista'!$C$4:$K$4,0),FALSE),"")</f>
        <v/>
      </c>
      <c r="H156" s="213">
        <f t="shared" si="23"/>
        <v>0.59722222222222243</v>
      </c>
      <c r="I156" s="214"/>
      <c r="J156" s="82">
        <f t="shared" si="21"/>
        <v>0</v>
      </c>
    </row>
    <row r="157" spans="2:10" ht="15" hidden="1" customHeight="1" outlineLevel="1" x14ac:dyDescent="0.25">
      <c r="B157" s="187"/>
      <c r="C157" s="189" t="str">
        <f>IFERROR(VLOOKUP($B157,'Nevezési lista'!$C$4:$K$116,MATCH(C$4,'Nevezési lista'!$C$4:$K$4,0),FALSE),"")</f>
        <v/>
      </c>
      <c r="D157" s="212" t="str">
        <f t="shared" si="22"/>
        <v>V. kcs. Leány (2003-2004) - 2 km szabadstílus</v>
      </c>
      <c r="E157" s="417" t="str">
        <f>IFERROR(VLOOKUP($B157,'Nevezési lista'!$C$4:$K$116,MATCH(E$4,'Nevezési lista'!$C$4:$K$4,0),FALSE),"")</f>
        <v/>
      </c>
      <c r="F157" s="418" t="str">
        <f>IFERROR(VLOOKUP($B157,'Nevezési lista'!$C$4:$K$116,MATCH(F$4,'Nevezési lista'!$C$4:$K$4,0),FALSE),"")</f>
        <v/>
      </c>
      <c r="G157" s="409" t="str">
        <f>IFERROR(VLOOKUP($B157,'Nevezési lista'!$C$4:$K$116,MATCH(G$4,'Nevezési lista'!$C$4:$K$4,0),FALSE),"")</f>
        <v/>
      </c>
      <c r="H157" s="213">
        <f t="shared" si="23"/>
        <v>0.59756944444444471</v>
      </c>
      <c r="I157" s="214"/>
      <c r="J157" s="82">
        <f t="shared" si="21"/>
        <v>0</v>
      </c>
    </row>
    <row r="158" spans="2:10" ht="15" hidden="1" customHeight="1" outlineLevel="1" x14ac:dyDescent="0.25">
      <c r="B158" s="187"/>
      <c r="C158" s="189" t="str">
        <f>IFERROR(VLOOKUP($B158,'Nevezési lista'!$C$4:$K$116,MATCH(C$4,'Nevezési lista'!$C$4:$K$4,0),FALSE),"")</f>
        <v/>
      </c>
      <c r="D158" s="212" t="str">
        <f t="shared" si="22"/>
        <v>V. kcs. Leány (2003-2004) - 2 km szabadstílus</v>
      </c>
      <c r="E158" s="417" t="str">
        <f>IFERROR(VLOOKUP($B158,'Nevezési lista'!$C$4:$K$116,MATCH(E$4,'Nevezési lista'!$C$4:$K$4,0),FALSE),"")</f>
        <v/>
      </c>
      <c r="F158" s="418" t="str">
        <f>IFERROR(VLOOKUP($B158,'Nevezési lista'!$C$4:$K$116,MATCH(F$4,'Nevezési lista'!$C$4:$K$4,0),FALSE),"")</f>
        <v/>
      </c>
      <c r="G158" s="409" t="str">
        <f>IFERROR(VLOOKUP($B158,'Nevezési lista'!$C$4:$K$116,MATCH(G$4,'Nevezési lista'!$C$4:$K$4,0),FALSE),"")</f>
        <v/>
      </c>
      <c r="H158" s="213">
        <f t="shared" si="23"/>
        <v>0.59791666666666698</v>
      </c>
      <c r="I158" s="214"/>
      <c r="J158" s="82">
        <f t="shared" si="21"/>
        <v>0</v>
      </c>
    </row>
    <row r="159" spans="2:10" ht="15" hidden="1" customHeight="1" outlineLevel="1" x14ac:dyDescent="0.25">
      <c r="B159" s="187"/>
      <c r="C159" s="189" t="str">
        <f>IFERROR(VLOOKUP($B159,'Nevezési lista'!$C$4:$K$116,MATCH(C$4,'Nevezési lista'!$C$4:$K$4,0),FALSE),"")</f>
        <v/>
      </c>
      <c r="D159" s="212" t="str">
        <f t="shared" si="22"/>
        <v>V. kcs. Leány (2003-2004) - 2 km szabadstílus</v>
      </c>
      <c r="E159" s="417" t="str">
        <f>IFERROR(VLOOKUP($B159,'Nevezési lista'!$C$4:$K$116,MATCH(E$4,'Nevezési lista'!$C$4:$K$4,0),FALSE),"")</f>
        <v/>
      </c>
      <c r="F159" s="418" t="str">
        <f>IFERROR(VLOOKUP($B159,'Nevezési lista'!$C$4:$K$116,MATCH(F$4,'Nevezési lista'!$C$4:$K$4,0),FALSE),"")</f>
        <v/>
      </c>
      <c r="G159" s="409" t="str">
        <f>IFERROR(VLOOKUP($B159,'Nevezési lista'!$C$4:$K$116,MATCH(G$4,'Nevezési lista'!$C$4:$K$4,0),FALSE),"")</f>
        <v/>
      </c>
      <c r="H159" s="213">
        <f t="shared" si="23"/>
        <v>0.59826388888888926</v>
      </c>
      <c r="I159" s="214"/>
      <c r="J159" s="82">
        <f t="shared" si="21"/>
        <v>0</v>
      </c>
    </row>
    <row r="160" spans="2:10" ht="15" hidden="1" customHeight="1" outlineLevel="1" x14ac:dyDescent="0.25">
      <c r="B160" s="187"/>
      <c r="C160" s="189" t="str">
        <f>IFERROR(VLOOKUP($B160,'Nevezési lista'!$C$4:$K$116,MATCH(C$4,'Nevezési lista'!$C$4:$K$4,0),FALSE),"")</f>
        <v/>
      </c>
      <c r="D160" s="212" t="str">
        <f t="shared" si="22"/>
        <v>V. kcs. Leány (2003-2004) - 2 km szabadstílus</v>
      </c>
      <c r="E160" s="417" t="str">
        <f>IFERROR(VLOOKUP($B160,'Nevezési lista'!$C$4:$K$116,MATCH(E$4,'Nevezési lista'!$C$4:$K$4,0),FALSE),"")</f>
        <v/>
      </c>
      <c r="F160" s="418" t="str">
        <f>IFERROR(VLOOKUP($B160,'Nevezési lista'!$C$4:$K$116,MATCH(F$4,'Nevezési lista'!$C$4:$K$4,0),FALSE),"")</f>
        <v/>
      </c>
      <c r="G160" s="409" t="str">
        <f>IFERROR(VLOOKUP($B160,'Nevezési lista'!$C$4:$K$116,MATCH(G$4,'Nevezési lista'!$C$4:$K$4,0),FALSE),"")</f>
        <v/>
      </c>
      <c r="H160" s="213">
        <f t="shared" si="23"/>
        <v>0.59861111111111154</v>
      </c>
      <c r="I160" s="214"/>
      <c r="J160" s="82">
        <f t="shared" si="21"/>
        <v>0</v>
      </c>
    </row>
    <row r="161" spans="2:10" ht="15" hidden="1" customHeight="1" outlineLevel="1" x14ac:dyDescent="0.25">
      <c r="B161" s="187"/>
      <c r="C161" s="189" t="str">
        <f>IFERROR(VLOOKUP($B161,'Nevezési lista'!$C$4:$K$116,MATCH(C$4,'Nevezési lista'!$C$4:$K$4,0),FALSE),"")</f>
        <v/>
      </c>
      <c r="D161" s="212" t="str">
        <f t="shared" si="22"/>
        <v>V. kcs. Leány (2003-2004) - 2 km szabadstílus</v>
      </c>
      <c r="E161" s="417" t="str">
        <f>IFERROR(VLOOKUP($B161,'Nevezési lista'!$C$4:$K$116,MATCH(E$4,'Nevezési lista'!$C$4:$K$4,0),FALSE),"")</f>
        <v/>
      </c>
      <c r="F161" s="418" t="str">
        <f>IFERROR(VLOOKUP($B161,'Nevezési lista'!$C$4:$K$116,MATCH(F$4,'Nevezési lista'!$C$4:$K$4,0),FALSE),"")</f>
        <v/>
      </c>
      <c r="G161" s="409" t="str">
        <f>IFERROR(VLOOKUP($B161,'Nevezési lista'!$C$4:$K$116,MATCH(G$4,'Nevezési lista'!$C$4:$K$4,0),FALSE),"")</f>
        <v/>
      </c>
      <c r="H161" s="213">
        <f t="shared" si="23"/>
        <v>0.59895833333333381</v>
      </c>
      <c r="I161" s="214"/>
      <c r="J161" s="82">
        <f t="shared" si="21"/>
        <v>0</v>
      </c>
    </row>
    <row r="162" spans="2:10" ht="15" hidden="1" customHeight="1" outlineLevel="1" thickBot="1" x14ac:dyDescent="0.3">
      <c r="B162" s="215"/>
      <c r="C162" s="216" t="str">
        <f>IFERROR(VLOOKUP($B162,'Nevezési lista'!$C$4:$K$116,MATCH(C$4,'Nevezési lista'!$C$4:$K$4,0),FALSE),"")</f>
        <v/>
      </c>
      <c r="D162" s="217" t="str">
        <f t="shared" si="22"/>
        <v>V. kcs. Leány (2003-2004) - 2 km szabadstílus</v>
      </c>
      <c r="E162" s="419" t="str">
        <f>IFERROR(VLOOKUP($B162,'Nevezési lista'!$C$4:$K$116,MATCH(E$4,'Nevezési lista'!$C$4:$K$4,0),FALSE),"")</f>
        <v/>
      </c>
      <c r="F162" s="420" t="str">
        <f>IFERROR(VLOOKUP($B162,'Nevezési lista'!$C$4:$K$116,MATCH(F$4,'Nevezési lista'!$C$4:$K$4,0),FALSE),"")</f>
        <v/>
      </c>
      <c r="G162" s="410" t="str">
        <f>IFERROR(VLOOKUP($B162,'Nevezési lista'!$C$4:$K$116,MATCH(G$4,'Nevezési lista'!$C$4:$K$4,0),FALSE),"")</f>
        <v/>
      </c>
      <c r="H162" s="227">
        <f t="shared" si="23"/>
        <v>0.59930555555555609</v>
      </c>
      <c r="I162" s="218"/>
      <c r="J162" s="82">
        <f t="shared" si="21"/>
        <v>0</v>
      </c>
    </row>
    <row r="163" spans="2:10" ht="15" customHeight="1" outlineLevel="1" thickBot="1" x14ac:dyDescent="0.3">
      <c r="B163" s="219">
        <v>0</v>
      </c>
      <c r="C163" s="220"/>
      <c r="D163" s="221"/>
      <c r="E163" s="421"/>
      <c r="F163" s="422"/>
      <c r="G163" s="411"/>
      <c r="H163" s="221"/>
      <c r="I163" s="223"/>
      <c r="J163" s="82">
        <f t="shared" si="21"/>
        <v>0</v>
      </c>
    </row>
    <row r="164" spans="2:10" ht="15" customHeight="1" x14ac:dyDescent="0.25">
      <c r="B164" s="224" t="str">
        <f>+Kategóriák!$E$15</f>
        <v>V. kcs. Fiú (2003-2004) - 2 km szabadstílus</v>
      </c>
      <c r="C164" s="225"/>
      <c r="D164" s="225"/>
      <c r="E164" s="423"/>
      <c r="F164" s="407"/>
      <c r="G164" s="412"/>
      <c r="H164" s="7">
        <v>3.4722222222222224E-4</v>
      </c>
      <c r="I164" s="226"/>
      <c r="J164" s="74"/>
    </row>
    <row r="165" spans="2:10" ht="15" customHeight="1" outlineLevel="1" x14ac:dyDescent="0.25">
      <c r="B165" s="180">
        <v>87</v>
      </c>
      <c r="C165" s="209" t="str">
        <f>IFERROR(VLOOKUP($B165,'Nevezési lista'!$C$4:$K$116,MATCH(C$4,'Nevezési lista'!$C$4:$K$4,0),FALSE),"")</f>
        <v>Korenika Péter</v>
      </c>
      <c r="D165" s="210" t="str">
        <f>+B164</f>
        <v>V. kcs. Fiú (2003-2004) - 2 km szabadstílus</v>
      </c>
      <c r="E165" s="415">
        <f>IFERROR(VLOOKUP($B165,'Nevezési lista'!$C$4:$K$116,MATCH(E$4,'Nevezési lista'!$C$4:$K$4,0),FALSE),"")</f>
        <v>38337</v>
      </c>
      <c r="F165" s="416" t="str">
        <f>IFERROR(VLOOKUP($B165,'Nevezési lista'!$C$4:$K$116,MATCH(F$4,'Nevezési lista'!$C$4:$K$4,0),FALSE),"")</f>
        <v>Bács-Kiskun</v>
      </c>
      <c r="G165" s="408" t="str">
        <f>IFERROR(VLOOKUP($B165,'Nevezési lista'!$C$4:$K$116,MATCH(G$4,'Nevezési lista'!$C$4:$K$4,0),FALSE),"")</f>
        <v>Kecskeméti Református Gimnázium</v>
      </c>
      <c r="H165" s="6">
        <v>0.50034722222222217</v>
      </c>
      <c r="I165" s="211"/>
      <c r="J165" s="82">
        <f t="shared" si="21"/>
        <v>1</v>
      </c>
    </row>
    <row r="166" spans="2:10" ht="15" customHeight="1" outlineLevel="1" x14ac:dyDescent="0.25">
      <c r="B166" s="187">
        <v>88</v>
      </c>
      <c r="C166" s="189" t="str">
        <f>IFERROR(VLOOKUP($B166,'Nevezési lista'!$C$4:$K$116,MATCH(C$4,'Nevezési lista'!$C$4:$K$4,0),FALSE),"")</f>
        <v>Lónyai Levente</v>
      </c>
      <c r="D166" s="212" t="str">
        <f>+D165</f>
        <v>V. kcs. Fiú (2003-2004) - 2 km szabadstílus</v>
      </c>
      <c r="E166" s="417">
        <f>IFERROR(VLOOKUP($B166,'Nevezési lista'!$C$4:$K$116,MATCH(E$4,'Nevezési lista'!$C$4:$K$4,0),FALSE),"")</f>
        <v>38189</v>
      </c>
      <c r="F166" s="418" t="str">
        <f>IFERROR(VLOOKUP($B166,'Nevezési lista'!$C$4:$K$116,MATCH(F$4,'Nevezési lista'!$C$4:$K$4,0),FALSE),"")</f>
        <v>Borsod-A-Z</v>
      </c>
      <c r="G166" s="409" t="str">
        <f>IFERROR(VLOOKUP($B166,'Nevezési lista'!$C$4:$K$116,MATCH(G$4,'Nevezési lista'!$C$4:$K$4,0),FALSE),"")</f>
        <v>Miskolci SZC Bláthy Ottó Villamosipari Szakgimnáziuma</v>
      </c>
      <c r="H166" s="213">
        <f>H165+$H$164</f>
        <v>0.50069444444444444</v>
      </c>
      <c r="I166" s="214"/>
      <c r="J166" s="82">
        <f t="shared" si="21"/>
        <v>1</v>
      </c>
    </row>
    <row r="167" spans="2:10" ht="15" customHeight="1" outlineLevel="1" x14ac:dyDescent="0.25">
      <c r="B167" s="187">
        <v>89</v>
      </c>
      <c r="C167" s="189" t="str">
        <f>IFERROR(VLOOKUP($B167,'Nevezési lista'!$C$4:$K$116,MATCH(C$4,'Nevezési lista'!$C$4:$K$4,0),FALSE),"")</f>
        <v>Bús Bertalan Patrik</v>
      </c>
      <c r="D167" s="212" t="str">
        <f t="shared" ref="D167:D179" si="24">+D166</f>
        <v>V. kcs. Fiú (2003-2004) - 2 km szabadstílus</v>
      </c>
      <c r="E167" s="417">
        <f>IFERROR(VLOOKUP($B167,'Nevezési lista'!$C$4:$K$116,MATCH(E$4,'Nevezési lista'!$C$4:$K$4,0),FALSE),"")</f>
        <v>37739</v>
      </c>
      <c r="F167" s="418" t="str">
        <f>IFERROR(VLOOKUP($B167,'Nevezési lista'!$C$4:$K$116,MATCH(F$4,'Nevezési lista'!$C$4:$K$4,0),FALSE),"")</f>
        <v>Pest</v>
      </c>
      <c r="G167" s="409" t="str">
        <f>IFERROR(VLOOKUP($B167,'Nevezési lista'!$C$4:$K$116,MATCH(G$4,'Nevezési lista'!$C$4:$K$4,0),FALSE),"")</f>
        <v>Gödöllői Református Líceum Gimnázium</v>
      </c>
      <c r="H167" s="213">
        <f t="shared" ref="H167:H179" si="25">H166+$H$164</f>
        <v>0.50104166666666672</v>
      </c>
      <c r="I167" s="214"/>
      <c r="J167" s="82">
        <f t="shared" si="21"/>
        <v>1</v>
      </c>
    </row>
    <row r="168" spans="2:10" ht="15" customHeight="1" outlineLevel="1" x14ac:dyDescent="0.25">
      <c r="B168" s="187">
        <v>90</v>
      </c>
      <c r="C168" s="189" t="str">
        <f>IFERROR(VLOOKUP($B168,'Nevezési lista'!$C$4:$K$116,MATCH(C$4,'Nevezési lista'!$C$4:$K$4,0),FALSE),"")</f>
        <v>Szilvássy Dániel</v>
      </c>
      <c r="D168" s="212" t="str">
        <f t="shared" si="24"/>
        <v>V. kcs. Fiú (2003-2004) - 2 km szabadstílus</v>
      </c>
      <c r="E168" s="417">
        <f>IFERROR(VLOOKUP($B168,'Nevezési lista'!$C$4:$K$116,MATCH(E$4,'Nevezési lista'!$C$4:$K$4,0),FALSE),"")</f>
        <v>38186</v>
      </c>
      <c r="F168" s="418" t="str">
        <f>IFERROR(VLOOKUP($B168,'Nevezési lista'!$C$4:$K$116,MATCH(F$4,'Nevezési lista'!$C$4:$K$4,0),FALSE),"")</f>
        <v>Budapest</v>
      </c>
      <c r="G168" s="409" t="str">
        <f>IFERROR(VLOOKUP($B168,'Nevezési lista'!$C$4:$K$116,MATCH(G$4,'Nevezési lista'!$C$4:$K$4,0),FALSE),"")</f>
        <v>Lónyay Utcai Református Gimnázium és Kollégium</v>
      </c>
      <c r="H168" s="213">
        <f t="shared" si="25"/>
        <v>0.50138888888888899</v>
      </c>
      <c r="I168" s="214"/>
      <c r="J168" s="82">
        <f t="shared" si="21"/>
        <v>1</v>
      </c>
    </row>
    <row r="169" spans="2:10" ht="15" customHeight="1" outlineLevel="1" x14ac:dyDescent="0.25">
      <c r="B169" s="187">
        <v>91</v>
      </c>
      <c r="C169" s="189" t="str">
        <f>IFERROR(VLOOKUP($B169,'Nevezési lista'!$C$4:$K$116,MATCH(C$4,'Nevezési lista'!$C$4:$K$4,0),FALSE),"")</f>
        <v>Holéczy-Fehér Bogdán</v>
      </c>
      <c r="D169" s="212" t="str">
        <f t="shared" si="24"/>
        <v>V. kcs. Fiú (2003-2004) - 2 km szabadstílus</v>
      </c>
      <c r="E169" s="417">
        <f>IFERROR(VLOOKUP($B169,'Nevezési lista'!$C$4:$K$116,MATCH(E$4,'Nevezési lista'!$C$4:$K$4,0),FALSE),"")</f>
        <v>38006</v>
      </c>
      <c r="F169" s="418" t="str">
        <f>IFERROR(VLOOKUP($B169,'Nevezési lista'!$C$4:$K$116,MATCH(F$4,'Nevezési lista'!$C$4:$K$4,0),FALSE),"")</f>
        <v>Budapest</v>
      </c>
      <c r="G169" s="409" t="str">
        <f>IFERROR(VLOOKUP($B169,'Nevezési lista'!$C$4:$K$116,MATCH(G$4,'Nevezési lista'!$C$4:$K$4,0),FALSE),"")</f>
        <v>Budapest I. Kerületi Kosztolányi Dezső Gimnázium</v>
      </c>
      <c r="H169" s="213">
        <f t="shared" si="25"/>
        <v>0.50173611111111127</v>
      </c>
      <c r="I169" s="214"/>
      <c r="J169" s="82">
        <f t="shared" si="21"/>
        <v>1</v>
      </c>
    </row>
    <row r="170" spans="2:10" ht="15" customHeight="1" outlineLevel="1" x14ac:dyDescent="0.25">
      <c r="B170" s="187">
        <v>92</v>
      </c>
      <c r="C170" s="189" t="str">
        <f>IFERROR(VLOOKUP($B170,'Nevezési lista'!$C$4:$K$116,MATCH(C$4,'Nevezési lista'!$C$4:$K$4,0),FALSE),"")</f>
        <v>Kovács Hunor</v>
      </c>
      <c r="D170" s="212" t="str">
        <f t="shared" si="24"/>
        <v>V. kcs. Fiú (2003-2004) - 2 km szabadstílus</v>
      </c>
      <c r="E170" s="417">
        <f>IFERROR(VLOOKUP($B170,'Nevezési lista'!$C$4:$K$116,MATCH(E$4,'Nevezési lista'!$C$4:$K$4,0),FALSE),"")</f>
        <v>38176</v>
      </c>
      <c r="F170" s="418" t="str">
        <f>IFERROR(VLOOKUP($B170,'Nevezési lista'!$C$4:$K$116,MATCH(F$4,'Nevezési lista'!$C$4:$K$4,0),FALSE),"")</f>
        <v>Heves</v>
      </c>
      <c r="G170" s="409" t="str">
        <f>IFERROR(VLOOKUP($B170,'Nevezési lista'!$C$4:$K$116,MATCH(G$4,'Nevezési lista'!$C$4:$K$4,0),FALSE),"")</f>
        <v>Vak Bottyán János Katolikus Műszaki és Közgazdasági Szakgimnázium, Gimnázium és Kollégium</v>
      </c>
      <c r="H170" s="213">
        <f t="shared" si="25"/>
        <v>0.50208333333333355</v>
      </c>
      <c r="I170" s="214"/>
      <c r="J170" s="82">
        <f t="shared" si="21"/>
        <v>1</v>
      </c>
    </row>
    <row r="171" spans="2:10" ht="15" customHeight="1" outlineLevel="1" x14ac:dyDescent="0.25">
      <c r="B171" s="187">
        <v>93</v>
      </c>
      <c r="C171" s="189" t="str">
        <f>IFERROR(VLOOKUP($B171,'Nevezési lista'!$C$4:$K$116,MATCH(C$4,'Nevezési lista'!$C$4:$K$4,0),FALSE),"")</f>
        <v>Gyallai Bercel József</v>
      </c>
      <c r="D171" s="212" t="str">
        <f t="shared" si="24"/>
        <v>V. kcs. Fiú (2003-2004) - 2 km szabadstílus</v>
      </c>
      <c r="E171" s="417">
        <f>IFERROR(VLOOKUP($B171,'Nevezési lista'!$C$4:$K$116,MATCH(E$4,'Nevezési lista'!$C$4:$K$4,0),FALSE),"")</f>
        <v>37927</v>
      </c>
      <c r="F171" s="418" t="str">
        <f>IFERROR(VLOOKUP($B171,'Nevezési lista'!$C$4:$K$116,MATCH(F$4,'Nevezési lista'!$C$4:$K$4,0),FALSE),"")</f>
        <v>Heves</v>
      </c>
      <c r="G171" s="409" t="str">
        <f>IFERROR(VLOOKUP($B171,'Nevezési lista'!$C$4:$K$116,MATCH(G$4,'Nevezési lista'!$C$4:$K$4,0),FALSE),"")</f>
        <v>Egri SZC József Attila Szakgimnáziuma, Szakközépiskolája és Kollégiuma</v>
      </c>
      <c r="H171" s="213">
        <f t="shared" si="25"/>
        <v>0.50243055555555582</v>
      </c>
      <c r="I171" s="214"/>
      <c r="J171" s="82">
        <f t="shared" si="21"/>
        <v>1</v>
      </c>
    </row>
    <row r="172" spans="2:10" ht="15" hidden="1" customHeight="1" outlineLevel="1" x14ac:dyDescent="0.25">
      <c r="B172" s="187"/>
      <c r="C172" s="189" t="str">
        <f>IFERROR(VLOOKUP($B172,'Nevezési lista'!$C$4:$K$116,MATCH(C$4,'Nevezési lista'!$C$4:$K$4,0),FALSE),"")</f>
        <v/>
      </c>
      <c r="D172" s="212" t="str">
        <f t="shared" si="24"/>
        <v>V. kcs. Fiú (2003-2004) - 2 km szabadstílus</v>
      </c>
      <c r="E172" s="417" t="str">
        <f>IFERROR(VLOOKUP($B172,'Nevezési lista'!$C$4:$K$116,MATCH(E$4,'Nevezési lista'!$C$4:$K$4,0),FALSE),"")</f>
        <v/>
      </c>
      <c r="F172" s="418" t="str">
        <f>IFERROR(VLOOKUP($B172,'Nevezési lista'!$C$4:$K$116,MATCH(F$4,'Nevezési lista'!$C$4:$K$4,0),FALSE),"")</f>
        <v/>
      </c>
      <c r="G172" s="409" t="str">
        <f>IFERROR(VLOOKUP($B172,'Nevezési lista'!$C$4:$K$116,MATCH(G$4,'Nevezési lista'!$C$4:$K$4,0),FALSE),"")</f>
        <v/>
      </c>
      <c r="H172" s="213">
        <f t="shared" si="25"/>
        <v>0.5027777777777781</v>
      </c>
      <c r="I172" s="214"/>
      <c r="J172" s="82">
        <f t="shared" si="21"/>
        <v>0</v>
      </c>
    </row>
    <row r="173" spans="2:10" ht="15" hidden="1" customHeight="1" outlineLevel="1" x14ac:dyDescent="0.25">
      <c r="B173" s="187"/>
      <c r="C173" s="189" t="str">
        <f>IFERROR(VLOOKUP($B173,'Nevezési lista'!$C$4:$K$116,MATCH(C$4,'Nevezési lista'!$C$4:$K$4,0),FALSE),"")</f>
        <v/>
      </c>
      <c r="D173" s="212" t="str">
        <f t="shared" si="24"/>
        <v>V. kcs. Fiú (2003-2004) - 2 km szabadstílus</v>
      </c>
      <c r="E173" s="417" t="str">
        <f>IFERROR(VLOOKUP($B173,'Nevezési lista'!$C$4:$K$116,MATCH(E$4,'Nevezési lista'!$C$4:$K$4,0),FALSE),"")</f>
        <v/>
      </c>
      <c r="F173" s="418" t="str">
        <f>IFERROR(VLOOKUP($B173,'Nevezési lista'!$C$4:$K$116,MATCH(F$4,'Nevezési lista'!$C$4:$K$4,0),FALSE),"")</f>
        <v/>
      </c>
      <c r="G173" s="409" t="str">
        <f>IFERROR(VLOOKUP($B173,'Nevezési lista'!$C$4:$K$116,MATCH(G$4,'Nevezési lista'!$C$4:$K$4,0),FALSE),"")</f>
        <v/>
      </c>
      <c r="H173" s="213">
        <f t="shared" si="25"/>
        <v>0.50312500000000038</v>
      </c>
      <c r="I173" s="214"/>
      <c r="J173" s="82">
        <f t="shared" si="21"/>
        <v>0</v>
      </c>
    </row>
    <row r="174" spans="2:10" ht="15" hidden="1" customHeight="1" outlineLevel="1" x14ac:dyDescent="0.25">
      <c r="B174" s="187"/>
      <c r="C174" s="189" t="str">
        <f>IFERROR(VLOOKUP($B174,'Nevezési lista'!$C$4:$K$116,MATCH(C$4,'Nevezési lista'!$C$4:$K$4,0),FALSE),"")</f>
        <v/>
      </c>
      <c r="D174" s="212" t="str">
        <f t="shared" si="24"/>
        <v>V. kcs. Fiú (2003-2004) - 2 km szabadstílus</v>
      </c>
      <c r="E174" s="417" t="str">
        <f>IFERROR(VLOOKUP($B174,'Nevezési lista'!$C$4:$K$116,MATCH(E$4,'Nevezési lista'!$C$4:$K$4,0),FALSE),"")</f>
        <v/>
      </c>
      <c r="F174" s="418" t="str">
        <f>IFERROR(VLOOKUP($B174,'Nevezési lista'!$C$4:$K$116,MATCH(F$4,'Nevezési lista'!$C$4:$K$4,0),FALSE),"")</f>
        <v/>
      </c>
      <c r="G174" s="409" t="str">
        <f>IFERROR(VLOOKUP($B174,'Nevezési lista'!$C$4:$K$116,MATCH(G$4,'Nevezési lista'!$C$4:$K$4,0),FALSE),"")</f>
        <v/>
      </c>
      <c r="H174" s="213">
        <f t="shared" si="25"/>
        <v>0.50347222222222265</v>
      </c>
      <c r="I174" s="214"/>
      <c r="J174" s="82">
        <f t="shared" si="21"/>
        <v>0</v>
      </c>
    </row>
    <row r="175" spans="2:10" ht="15" hidden="1" customHeight="1" outlineLevel="1" x14ac:dyDescent="0.25">
      <c r="B175" s="187"/>
      <c r="C175" s="189" t="str">
        <f>IFERROR(VLOOKUP($B175,'Nevezési lista'!$C$4:$K$116,MATCH(C$4,'Nevezési lista'!$C$4:$K$4,0),FALSE),"")</f>
        <v/>
      </c>
      <c r="D175" s="212" t="str">
        <f t="shared" si="24"/>
        <v>V. kcs. Fiú (2003-2004) - 2 km szabadstílus</v>
      </c>
      <c r="E175" s="417" t="str">
        <f>IFERROR(VLOOKUP($B175,'Nevezési lista'!$C$4:$K$116,MATCH(E$4,'Nevezési lista'!$C$4:$K$4,0),FALSE),"")</f>
        <v/>
      </c>
      <c r="F175" s="418" t="str">
        <f>IFERROR(VLOOKUP($B175,'Nevezési lista'!$C$4:$K$116,MATCH(F$4,'Nevezési lista'!$C$4:$K$4,0),FALSE),"")</f>
        <v/>
      </c>
      <c r="G175" s="409" t="str">
        <f>IFERROR(VLOOKUP($B175,'Nevezési lista'!$C$4:$K$116,MATCH(G$4,'Nevezési lista'!$C$4:$K$4,0),FALSE),"")</f>
        <v/>
      </c>
      <c r="H175" s="213">
        <f t="shared" si="25"/>
        <v>0.50381944444444493</v>
      </c>
      <c r="I175" s="214"/>
      <c r="J175" s="82">
        <f t="shared" si="21"/>
        <v>0</v>
      </c>
    </row>
    <row r="176" spans="2:10" ht="15" hidden="1" customHeight="1" outlineLevel="1" x14ac:dyDescent="0.25">
      <c r="B176" s="187"/>
      <c r="C176" s="189" t="str">
        <f>IFERROR(VLOOKUP($B176,'Nevezési lista'!$C$4:$K$116,MATCH(C$4,'Nevezési lista'!$C$4:$K$4,0),FALSE),"")</f>
        <v/>
      </c>
      <c r="D176" s="212" t="str">
        <f t="shared" si="24"/>
        <v>V. kcs. Fiú (2003-2004) - 2 km szabadstílus</v>
      </c>
      <c r="E176" s="417" t="str">
        <f>IFERROR(VLOOKUP($B176,'Nevezési lista'!$C$4:$K$116,MATCH(E$4,'Nevezési lista'!$C$4:$K$4,0),FALSE),"")</f>
        <v/>
      </c>
      <c r="F176" s="418" t="str">
        <f>IFERROR(VLOOKUP($B176,'Nevezési lista'!$C$4:$K$116,MATCH(F$4,'Nevezési lista'!$C$4:$K$4,0),FALSE),"")</f>
        <v/>
      </c>
      <c r="G176" s="409" t="str">
        <f>IFERROR(VLOOKUP($B176,'Nevezési lista'!$C$4:$K$116,MATCH(G$4,'Nevezési lista'!$C$4:$K$4,0),FALSE),"")</f>
        <v/>
      </c>
      <c r="H176" s="213">
        <f t="shared" si="25"/>
        <v>0.50416666666666721</v>
      </c>
      <c r="I176" s="214"/>
      <c r="J176" s="82">
        <f t="shared" si="21"/>
        <v>0</v>
      </c>
    </row>
    <row r="177" spans="2:10" ht="15" hidden="1" customHeight="1" outlineLevel="1" x14ac:dyDescent="0.25">
      <c r="B177" s="187"/>
      <c r="C177" s="189" t="str">
        <f>IFERROR(VLOOKUP($B177,'Nevezési lista'!$C$4:$K$116,MATCH(C$4,'Nevezési lista'!$C$4:$K$4,0),FALSE),"")</f>
        <v/>
      </c>
      <c r="D177" s="212" t="str">
        <f t="shared" si="24"/>
        <v>V. kcs. Fiú (2003-2004) - 2 km szabadstílus</v>
      </c>
      <c r="E177" s="417" t="str">
        <f>IFERROR(VLOOKUP($B177,'Nevezési lista'!$C$4:$K$116,MATCH(E$4,'Nevezési lista'!$C$4:$K$4,0),FALSE),"")</f>
        <v/>
      </c>
      <c r="F177" s="418" t="str">
        <f>IFERROR(VLOOKUP($B177,'Nevezési lista'!$C$4:$K$116,MATCH(F$4,'Nevezési lista'!$C$4:$K$4,0),FALSE),"")</f>
        <v/>
      </c>
      <c r="G177" s="409" t="str">
        <f>IFERROR(VLOOKUP($B177,'Nevezési lista'!$C$4:$K$116,MATCH(G$4,'Nevezési lista'!$C$4:$K$4,0),FALSE),"")</f>
        <v/>
      </c>
      <c r="H177" s="213">
        <f t="shared" si="25"/>
        <v>0.50451388888888948</v>
      </c>
      <c r="I177" s="214"/>
      <c r="J177" s="82">
        <f t="shared" si="21"/>
        <v>0</v>
      </c>
    </row>
    <row r="178" spans="2:10" ht="15" hidden="1" customHeight="1" outlineLevel="1" x14ac:dyDescent="0.25">
      <c r="B178" s="187"/>
      <c r="C178" s="189" t="str">
        <f>IFERROR(VLOOKUP($B178,'Nevezési lista'!$C$4:$K$116,MATCH(C$4,'Nevezési lista'!$C$4:$K$4,0),FALSE),"")</f>
        <v/>
      </c>
      <c r="D178" s="212" t="str">
        <f t="shared" si="24"/>
        <v>V. kcs. Fiú (2003-2004) - 2 km szabadstílus</v>
      </c>
      <c r="E178" s="417" t="str">
        <f>IFERROR(VLOOKUP($B178,'Nevezési lista'!$C$4:$K$116,MATCH(E$4,'Nevezési lista'!$C$4:$K$4,0),FALSE),"")</f>
        <v/>
      </c>
      <c r="F178" s="418" t="str">
        <f>IFERROR(VLOOKUP($B178,'Nevezési lista'!$C$4:$K$116,MATCH(F$4,'Nevezési lista'!$C$4:$K$4,0),FALSE),"")</f>
        <v/>
      </c>
      <c r="G178" s="409" t="str">
        <f>IFERROR(VLOOKUP($B178,'Nevezési lista'!$C$4:$K$116,MATCH(G$4,'Nevezési lista'!$C$4:$K$4,0),FALSE),"")</f>
        <v/>
      </c>
      <c r="H178" s="213">
        <f t="shared" si="25"/>
        <v>0.50486111111111176</v>
      </c>
      <c r="I178" s="214"/>
      <c r="J178" s="82">
        <f t="shared" si="21"/>
        <v>0</v>
      </c>
    </row>
    <row r="179" spans="2:10" ht="15" hidden="1" customHeight="1" outlineLevel="1" thickBot="1" x14ac:dyDescent="0.3">
      <c r="B179" s="215"/>
      <c r="C179" s="216" t="str">
        <f>IFERROR(VLOOKUP($B179,'Nevezési lista'!$C$4:$K$116,MATCH(C$4,'Nevezési lista'!$C$4:$K$4,0),FALSE),"")</f>
        <v/>
      </c>
      <c r="D179" s="217" t="str">
        <f t="shared" si="24"/>
        <v>V. kcs. Fiú (2003-2004) - 2 km szabadstílus</v>
      </c>
      <c r="E179" s="419" t="str">
        <f>IFERROR(VLOOKUP($B179,'Nevezési lista'!$C$4:$K$116,MATCH(E$4,'Nevezési lista'!$C$4:$K$4,0),FALSE),"")</f>
        <v/>
      </c>
      <c r="F179" s="420" t="str">
        <f>IFERROR(VLOOKUP($B179,'Nevezési lista'!$C$4:$K$116,MATCH(F$4,'Nevezési lista'!$C$4:$K$4,0),FALSE),"")</f>
        <v/>
      </c>
      <c r="G179" s="410" t="str">
        <f>IFERROR(VLOOKUP($B179,'Nevezési lista'!$C$4:$K$116,MATCH(G$4,'Nevezési lista'!$C$4:$K$4,0),FALSE),"")</f>
        <v/>
      </c>
      <c r="H179" s="227">
        <f t="shared" si="25"/>
        <v>0.50520833333333404</v>
      </c>
      <c r="I179" s="218"/>
      <c r="J179" s="82">
        <f t="shared" si="21"/>
        <v>0</v>
      </c>
    </row>
    <row r="180" spans="2:10" ht="15" customHeight="1" outlineLevel="1" thickBot="1" x14ac:dyDescent="0.3">
      <c r="B180" s="219">
        <v>0</v>
      </c>
      <c r="C180" s="220"/>
      <c r="D180" s="221"/>
      <c r="E180" s="421"/>
      <c r="F180" s="422"/>
      <c r="G180" s="411"/>
      <c r="H180" s="221"/>
      <c r="I180" s="223"/>
      <c r="J180" s="82">
        <f t="shared" si="21"/>
        <v>0</v>
      </c>
    </row>
    <row r="181" spans="2:10" ht="15" customHeight="1" x14ac:dyDescent="0.25">
      <c r="B181" s="224" t="str">
        <f>+Kategóriák!$E$16</f>
        <v>VI. kcs. Leány (-2002) - 3 km szabadstílus</v>
      </c>
      <c r="C181" s="225"/>
      <c r="D181" s="225"/>
      <c r="E181" s="423"/>
      <c r="F181" s="407"/>
      <c r="G181" s="412"/>
      <c r="H181" s="7">
        <v>3.4722222222222224E-4</v>
      </c>
      <c r="I181" s="226"/>
      <c r="J181" s="74"/>
    </row>
    <row r="182" spans="2:10" ht="15" customHeight="1" outlineLevel="1" x14ac:dyDescent="0.25">
      <c r="B182" s="180">
        <v>94</v>
      </c>
      <c r="C182" s="209" t="str">
        <f>IFERROR(VLOOKUP($B182,'Nevezési lista'!$C$4:$K$116,MATCH(C$4,'Nevezési lista'!$C$4:$K$4,0),FALSE),"")</f>
        <v>Gonda Réka</v>
      </c>
      <c r="D182" s="210" t="str">
        <f>+B181</f>
        <v>VI. kcs. Leány (-2002) - 3 km szabadstílus</v>
      </c>
      <c r="E182" s="415">
        <f>IFERROR(VLOOKUP($B182,'Nevezési lista'!$C$4:$K$116,MATCH(E$4,'Nevezési lista'!$C$4:$K$4,0),FALSE),"")</f>
        <v>37466</v>
      </c>
      <c r="F182" s="416" t="str">
        <f>IFERROR(VLOOKUP($B182,'Nevezési lista'!$C$4:$K$116,MATCH(F$4,'Nevezési lista'!$C$4:$K$4,0),FALSE),"")</f>
        <v>Pest</v>
      </c>
      <c r="G182" s="408" t="str">
        <f>IFERROR(VLOOKUP($B182,'Nevezési lista'!$C$4:$K$116,MATCH(G$4,'Nevezési lista'!$C$4:$K$4,0),FALSE),"")</f>
        <v>Gödöllői Református Líceum Gimnázium</v>
      </c>
      <c r="H182" s="6">
        <v>0.50034722222222217</v>
      </c>
      <c r="I182" s="211"/>
      <c r="J182" s="82">
        <f t="shared" si="21"/>
        <v>1</v>
      </c>
    </row>
    <row r="183" spans="2:10" ht="15" customHeight="1" outlineLevel="1" x14ac:dyDescent="0.25">
      <c r="B183" s="187">
        <v>95</v>
      </c>
      <c r="C183" s="189" t="str">
        <f>IFERROR(VLOOKUP($B183,'Nevezési lista'!$C$4:$K$116,MATCH(C$4,'Nevezési lista'!$C$4:$K$4,0),FALSE),"")</f>
        <v>Kocsik Nóra</v>
      </c>
      <c r="D183" s="212" t="str">
        <f>+D182</f>
        <v>VI. kcs. Leány (-2002) - 3 km szabadstílus</v>
      </c>
      <c r="E183" s="417">
        <f>IFERROR(VLOOKUP($B183,'Nevezési lista'!$C$4:$K$116,MATCH(E$4,'Nevezési lista'!$C$4:$K$4,0),FALSE),"")</f>
        <v>37105</v>
      </c>
      <c r="F183" s="418" t="str">
        <f>IFERROR(VLOOKUP($B183,'Nevezési lista'!$C$4:$K$116,MATCH(F$4,'Nevezési lista'!$C$4:$K$4,0),FALSE),"")</f>
        <v>Heves</v>
      </c>
      <c r="G183" s="409" t="str">
        <f>IFERROR(VLOOKUP($B183,'Nevezési lista'!$C$4:$K$116,MATCH(G$4,'Nevezési lista'!$C$4:$K$4,0),FALSE),"")</f>
        <v>Neumann János Gimnázium, Szakgimnázium és Kollégium</v>
      </c>
      <c r="H183" s="213">
        <f>H182+$H$181</f>
        <v>0.50069444444444444</v>
      </c>
      <c r="I183" s="214"/>
      <c r="J183" s="82">
        <f t="shared" si="21"/>
        <v>1</v>
      </c>
    </row>
    <row r="184" spans="2:10" ht="15" customHeight="1" outlineLevel="1" x14ac:dyDescent="0.25">
      <c r="B184" s="187">
        <v>96</v>
      </c>
      <c r="C184" s="189" t="str">
        <f>IFERROR(VLOOKUP($B184,'Nevezési lista'!$C$4:$K$116,MATCH(C$4,'Nevezési lista'!$C$4:$K$4,0),FALSE),"")</f>
        <v>Balogh Zita</v>
      </c>
      <c r="D184" s="212" t="str">
        <f t="shared" ref="D184:D196" si="26">+D183</f>
        <v>VI. kcs. Leány (-2002) - 3 km szabadstílus</v>
      </c>
      <c r="E184" s="417">
        <f>IFERROR(VLOOKUP($B184,'Nevezési lista'!$C$4:$K$116,MATCH(E$4,'Nevezési lista'!$C$4:$K$4,0),FALSE),"")</f>
        <v>37318</v>
      </c>
      <c r="F184" s="418" t="str">
        <f>IFERROR(VLOOKUP($B184,'Nevezési lista'!$C$4:$K$116,MATCH(F$4,'Nevezési lista'!$C$4:$K$4,0),FALSE),"")</f>
        <v>Budapest</v>
      </c>
      <c r="G184" s="409" t="str">
        <f>IFERROR(VLOOKUP($B184,'Nevezési lista'!$C$4:$K$116,MATCH(G$4,'Nevezési lista'!$C$4:$K$4,0),FALSE),"")</f>
        <v>Kanizsay Dorottya Katolikus Gimnázium, Egészségügyi Szakközépiskola és Szakgimnázium</v>
      </c>
      <c r="H184" s="213">
        <f t="shared" ref="H184:H196" si="27">H183+$H$181</f>
        <v>0.50104166666666672</v>
      </c>
      <c r="I184" s="214"/>
      <c r="J184" s="82">
        <f t="shared" si="21"/>
        <v>1</v>
      </c>
    </row>
    <row r="185" spans="2:10" ht="15" customHeight="1" outlineLevel="1" x14ac:dyDescent="0.25">
      <c r="B185" s="187">
        <v>97</v>
      </c>
      <c r="C185" s="189" t="str">
        <f>IFERROR(VLOOKUP($B185,'Nevezési lista'!$C$4:$K$116,MATCH(C$4,'Nevezési lista'!$C$4:$K$4,0),FALSE),"")</f>
        <v>Németh Luca</v>
      </c>
      <c r="D185" s="212" t="str">
        <f t="shared" si="26"/>
        <v>VI. kcs. Leány (-2002) - 3 km szabadstílus</v>
      </c>
      <c r="E185" s="417">
        <f>IFERROR(VLOOKUP($B185,'Nevezési lista'!$C$4:$K$116,MATCH(E$4,'Nevezési lista'!$C$4:$K$4,0),FALSE),"")</f>
        <v>37545</v>
      </c>
      <c r="F185" s="418" t="str">
        <f>IFERROR(VLOOKUP($B185,'Nevezési lista'!$C$4:$K$116,MATCH(F$4,'Nevezési lista'!$C$4:$K$4,0),FALSE),"")</f>
        <v>Borsod-A-Z</v>
      </c>
      <c r="G185" s="409" t="str">
        <f>IFERROR(VLOOKUP($B185,'Nevezési lista'!$C$4:$K$116,MATCH(G$4,'Nevezési lista'!$C$4:$K$4,0),FALSE),"")</f>
        <v>Fényi Gyula Jezsuita Gimnázium és Kollégium</v>
      </c>
      <c r="H185" s="213">
        <f t="shared" si="27"/>
        <v>0.50138888888888899</v>
      </c>
      <c r="I185" s="214"/>
      <c r="J185" s="82">
        <f t="shared" si="21"/>
        <v>1</v>
      </c>
    </row>
    <row r="186" spans="2:10" ht="15" hidden="1" customHeight="1" outlineLevel="1" x14ac:dyDescent="0.25">
      <c r="B186" s="187"/>
      <c r="C186" s="189" t="str">
        <f>IFERROR(VLOOKUP($B186,'Nevezési lista'!$C$4:$K$116,MATCH(C$4,'Nevezési lista'!$C$4:$K$4,0),FALSE),"")</f>
        <v/>
      </c>
      <c r="D186" s="212" t="str">
        <f t="shared" si="26"/>
        <v>VI. kcs. Leány (-2002) - 3 km szabadstílus</v>
      </c>
      <c r="E186" s="417" t="str">
        <f>IFERROR(VLOOKUP($B186,'Nevezési lista'!$C$4:$K$116,MATCH(E$4,'Nevezési lista'!$C$4:$K$4,0),FALSE),"")</f>
        <v/>
      </c>
      <c r="F186" s="418" t="str">
        <f>IFERROR(VLOOKUP($B186,'Nevezési lista'!$C$4:$K$116,MATCH(F$4,'Nevezési lista'!$C$4:$K$4,0),FALSE),"")</f>
        <v/>
      </c>
      <c r="G186" s="409" t="str">
        <f>IFERROR(VLOOKUP($B186,'Nevezési lista'!$C$4:$K$116,MATCH(G$4,'Nevezési lista'!$C$4:$K$4,0),FALSE),"")</f>
        <v/>
      </c>
      <c r="H186" s="213">
        <f t="shared" si="27"/>
        <v>0.50173611111111127</v>
      </c>
      <c r="I186" s="214"/>
      <c r="J186" s="82">
        <f t="shared" si="21"/>
        <v>0</v>
      </c>
    </row>
    <row r="187" spans="2:10" ht="15" hidden="1" customHeight="1" outlineLevel="1" x14ac:dyDescent="0.25">
      <c r="B187" s="187"/>
      <c r="C187" s="189" t="str">
        <f>IFERROR(VLOOKUP($B187,'Nevezési lista'!$C$4:$K$116,MATCH(C$4,'Nevezési lista'!$C$4:$K$4,0),FALSE),"")</f>
        <v/>
      </c>
      <c r="D187" s="212" t="str">
        <f t="shared" si="26"/>
        <v>VI. kcs. Leány (-2002) - 3 km szabadstílus</v>
      </c>
      <c r="E187" s="417" t="str">
        <f>IFERROR(VLOOKUP($B187,'Nevezési lista'!$C$4:$K$116,MATCH(E$4,'Nevezési lista'!$C$4:$K$4,0),FALSE),"")</f>
        <v/>
      </c>
      <c r="F187" s="418" t="str">
        <f>IFERROR(VLOOKUP($B187,'Nevezési lista'!$C$4:$K$116,MATCH(F$4,'Nevezési lista'!$C$4:$K$4,0),FALSE),"")</f>
        <v/>
      </c>
      <c r="G187" s="409" t="str">
        <f>IFERROR(VLOOKUP($B187,'Nevezési lista'!$C$4:$K$116,MATCH(G$4,'Nevezési lista'!$C$4:$K$4,0),FALSE),"")</f>
        <v/>
      </c>
      <c r="H187" s="213">
        <f t="shared" si="27"/>
        <v>0.50208333333333355</v>
      </c>
      <c r="I187" s="214"/>
      <c r="J187" s="82">
        <f t="shared" si="21"/>
        <v>0</v>
      </c>
    </row>
    <row r="188" spans="2:10" ht="15" hidden="1" customHeight="1" outlineLevel="1" x14ac:dyDescent="0.25">
      <c r="B188" s="187"/>
      <c r="C188" s="189" t="str">
        <f>IFERROR(VLOOKUP($B188,'Nevezési lista'!$C$4:$K$116,MATCH(C$4,'Nevezési lista'!$C$4:$K$4,0),FALSE),"")</f>
        <v/>
      </c>
      <c r="D188" s="212" t="str">
        <f t="shared" si="26"/>
        <v>VI. kcs. Leány (-2002) - 3 km szabadstílus</v>
      </c>
      <c r="E188" s="417" t="str">
        <f>IFERROR(VLOOKUP($B188,'Nevezési lista'!$C$4:$K$116,MATCH(E$4,'Nevezési lista'!$C$4:$K$4,0),FALSE),"")</f>
        <v/>
      </c>
      <c r="F188" s="418" t="str">
        <f>IFERROR(VLOOKUP($B188,'Nevezési lista'!$C$4:$K$116,MATCH(F$4,'Nevezési lista'!$C$4:$K$4,0),FALSE),"")</f>
        <v/>
      </c>
      <c r="G188" s="409" t="str">
        <f>IFERROR(VLOOKUP($B188,'Nevezési lista'!$C$4:$K$116,MATCH(G$4,'Nevezési lista'!$C$4:$K$4,0),FALSE),"")</f>
        <v/>
      </c>
      <c r="H188" s="213">
        <f t="shared" si="27"/>
        <v>0.50243055555555582</v>
      </c>
      <c r="I188" s="214"/>
      <c r="J188" s="82">
        <f t="shared" si="21"/>
        <v>0</v>
      </c>
    </row>
    <row r="189" spans="2:10" ht="15" hidden="1" customHeight="1" outlineLevel="1" x14ac:dyDescent="0.25">
      <c r="B189" s="187"/>
      <c r="C189" s="189" t="str">
        <f>IFERROR(VLOOKUP($B189,'Nevezési lista'!$C$4:$K$116,MATCH(C$4,'Nevezési lista'!$C$4:$K$4,0),FALSE),"")</f>
        <v/>
      </c>
      <c r="D189" s="212" t="str">
        <f t="shared" si="26"/>
        <v>VI. kcs. Leány (-2002) - 3 km szabadstílus</v>
      </c>
      <c r="E189" s="417" t="str">
        <f>IFERROR(VLOOKUP($B189,'Nevezési lista'!$C$4:$K$116,MATCH(E$4,'Nevezési lista'!$C$4:$K$4,0),FALSE),"")</f>
        <v/>
      </c>
      <c r="F189" s="418" t="str">
        <f>IFERROR(VLOOKUP($B189,'Nevezési lista'!$C$4:$K$116,MATCH(F$4,'Nevezési lista'!$C$4:$K$4,0),FALSE),"")</f>
        <v/>
      </c>
      <c r="G189" s="409" t="str">
        <f>IFERROR(VLOOKUP($B189,'Nevezési lista'!$C$4:$K$116,MATCH(G$4,'Nevezési lista'!$C$4:$K$4,0),FALSE),"")</f>
        <v/>
      </c>
      <c r="H189" s="213">
        <f t="shared" si="27"/>
        <v>0.5027777777777781</v>
      </c>
      <c r="I189" s="214"/>
      <c r="J189" s="82">
        <f t="shared" si="21"/>
        <v>0</v>
      </c>
    </row>
    <row r="190" spans="2:10" ht="15" hidden="1" customHeight="1" outlineLevel="1" x14ac:dyDescent="0.25">
      <c r="B190" s="187"/>
      <c r="C190" s="189" t="str">
        <f>IFERROR(VLOOKUP($B190,'Nevezési lista'!$C$4:$K$116,MATCH(C$4,'Nevezési lista'!$C$4:$K$4,0),FALSE),"")</f>
        <v/>
      </c>
      <c r="D190" s="212" t="str">
        <f t="shared" si="26"/>
        <v>VI. kcs. Leány (-2002) - 3 km szabadstílus</v>
      </c>
      <c r="E190" s="417" t="str">
        <f>IFERROR(VLOOKUP($B190,'Nevezési lista'!$C$4:$K$116,MATCH(E$4,'Nevezési lista'!$C$4:$K$4,0),FALSE),"")</f>
        <v/>
      </c>
      <c r="F190" s="418" t="str">
        <f>IFERROR(VLOOKUP($B190,'Nevezési lista'!$C$4:$K$116,MATCH(F$4,'Nevezési lista'!$C$4:$K$4,0),FALSE),"")</f>
        <v/>
      </c>
      <c r="G190" s="409" t="str">
        <f>IFERROR(VLOOKUP($B190,'Nevezési lista'!$C$4:$K$116,MATCH(G$4,'Nevezési lista'!$C$4:$K$4,0),FALSE),"")</f>
        <v/>
      </c>
      <c r="H190" s="213">
        <f t="shared" si="27"/>
        <v>0.50312500000000038</v>
      </c>
      <c r="I190" s="214"/>
      <c r="J190" s="82">
        <f t="shared" si="21"/>
        <v>0</v>
      </c>
    </row>
    <row r="191" spans="2:10" ht="15" hidden="1" customHeight="1" outlineLevel="1" x14ac:dyDescent="0.25">
      <c r="B191" s="187"/>
      <c r="C191" s="189" t="str">
        <f>IFERROR(VLOOKUP($B191,'Nevezési lista'!$C$4:$K$116,MATCH(C$4,'Nevezési lista'!$C$4:$K$4,0),FALSE),"")</f>
        <v/>
      </c>
      <c r="D191" s="212" t="str">
        <f t="shared" si="26"/>
        <v>VI. kcs. Leány (-2002) - 3 km szabadstílus</v>
      </c>
      <c r="E191" s="417" t="str">
        <f>IFERROR(VLOOKUP($B191,'Nevezési lista'!$C$4:$K$116,MATCH(E$4,'Nevezési lista'!$C$4:$K$4,0),FALSE),"")</f>
        <v/>
      </c>
      <c r="F191" s="418" t="str">
        <f>IFERROR(VLOOKUP($B191,'Nevezési lista'!$C$4:$K$116,MATCH(F$4,'Nevezési lista'!$C$4:$K$4,0),FALSE),"")</f>
        <v/>
      </c>
      <c r="G191" s="409" t="str">
        <f>IFERROR(VLOOKUP($B191,'Nevezési lista'!$C$4:$K$116,MATCH(G$4,'Nevezési lista'!$C$4:$K$4,0),FALSE),"")</f>
        <v/>
      </c>
      <c r="H191" s="213">
        <f t="shared" si="27"/>
        <v>0.50347222222222265</v>
      </c>
      <c r="I191" s="214"/>
      <c r="J191" s="82">
        <f t="shared" si="21"/>
        <v>0</v>
      </c>
    </row>
    <row r="192" spans="2:10" ht="15" hidden="1" customHeight="1" outlineLevel="1" x14ac:dyDescent="0.25">
      <c r="B192" s="187"/>
      <c r="C192" s="189" t="str">
        <f>IFERROR(VLOOKUP($B192,'Nevezési lista'!$C$4:$K$116,MATCH(C$4,'Nevezési lista'!$C$4:$K$4,0),FALSE),"")</f>
        <v/>
      </c>
      <c r="D192" s="212" t="str">
        <f t="shared" si="26"/>
        <v>VI. kcs. Leány (-2002) - 3 km szabadstílus</v>
      </c>
      <c r="E192" s="417" t="str">
        <f>IFERROR(VLOOKUP($B192,'Nevezési lista'!$C$4:$K$116,MATCH(E$4,'Nevezési lista'!$C$4:$K$4,0),FALSE),"")</f>
        <v/>
      </c>
      <c r="F192" s="418" t="str">
        <f>IFERROR(VLOOKUP($B192,'Nevezési lista'!$C$4:$K$116,MATCH(F$4,'Nevezési lista'!$C$4:$K$4,0),FALSE),"")</f>
        <v/>
      </c>
      <c r="G192" s="409" t="str">
        <f>IFERROR(VLOOKUP($B192,'Nevezési lista'!$C$4:$K$116,MATCH(G$4,'Nevezési lista'!$C$4:$K$4,0),FALSE),"")</f>
        <v/>
      </c>
      <c r="H192" s="213">
        <f t="shared" si="27"/>
        <v>0.50381944444444493</v>
      </c>
      <c r="I192" s="214"/>
      <c r="J192" s="82">
        <f t="shared" si="21"/>
        <v>0</v>
      </c>
    </row>
    <row r="193" spans="2:10" ht="15" hidden="1" customHeight="1" outlineLevel="1" x14ac:dyDescent="0.25">
      <c r="B193" s="187"/>
      <c r="C193" s="189" t="str">
        <f>IFERROR(VLOOKUP($B193,'Nevezési lista'!$C$4:$K$116,MATCH(C$4,'Nevezési lista'!$C$4:$K$4,0),FALSE),"")</f>
        <v/>
      </c>
      <c r="D193" s="212" t="str">
        <f t="shared" si="26"/>
        <v>VI. kcs. Leány (-2002) - 3 km szabadstílus</v>
      </c>
      <c r="E193" s="417" t="str">
        <f>IFERROR(VLOOKUP($B193,'Nevezési lista'!$C$4:$K$116,MATCH(E$4,'Nevezési lista'!$C$4:$K$4,0),FALSE),"")</f>
        <v/>
      </c>
      <c r="F193" s="418" t="str">
        <f>IFERROR(VLOOKUP($B193,'Nevezési lista'!$C$4:$K$116,MATCH(F$4,'Nevezési lista'!$C$4:$K$4,0),FALSE),"")</f>
        <v/>
      </c>
      <c r="G193" s="409" t="str">
        <f>IFERROR(VLOOKUP($B193,'Nevezési lista'!$C$4:$K$116,MATCH(G$4,'Nevezési lista'!$C$4:$K$4,0),FALSE),"")</f>
        <v/>
      </c>
      <c r="H193" s="213">
        <f t="shared" si="27"/>
        <v>0.50416666666666721</v>
      </c>
      <c r="I193" s="214"/>
      <c r="J193" s="82">
        <f t="shared" si="21"/>
        <v>0</v>
      </c>
    </row>
    <row r="194" spans="2:10" ht="15" hidden="1" customHeight="1" outlineLevel="1" x14ac:dyDescent="0.25">
      <c r="B194" s="187"/>
      <c r="C194" s="189" t="str">
        <f>IFERROR(VLOOKUP($B194,'Nevezési lista'!$C$4:$K$116,MATCH(C$4,'Nevezési lista'!$C$4:$K$4,0),FALSE),"")</f>
        <v/>
      </c>
      <c r="D194" s="212" t="str">
        <f t="shared" si="26"/>
        <v>VI. kcs. Leány (-2002) - 3 km szabadstílus</v>
      </c>
      <c r="E194" s="417" t="str">
        <f>IFERROR(VLOOKUP($B194,'Nevezési lista'!$C$4:$K$116,MATCH(E$4,'Nevezési lista'!$C$4:$K$4,0),FALSE),"")</f>
        <v/>
      </c>
      <c r="F194" s="418" t="str">
        <f>IFERROR(VLOOKUP($B194,'Nevezési lista'!$C$4:$K$116,MATCH(F$4,'Nevezési lista'!$C$4:$K$4,0),FALSE),"")</f>
        <v/>
      </c>
      <c r="G194" s="409" t="str">
        <f>IFERROR(VLOOKUP($B194,'Nevezési lista'!$C$4:$K$116,MATCH(G$4,'Nevezési lista'!$C$4:$K$4,0),FALSE),"")</f>
        <v/>
      </c>
      <c r="H194" s="213">
        <f t="shared" si="27"/>
        <v>0.50451388888888948</v>
      </c>
      <c r="I194" s="214"/>
      <c r="J194" s="82">
        <f t="shared" si="21"/>
        <v>0</v>
      </c>
    </row>
    <row r="195" spans="2:10" ht="15" hidden="1" customHeight="1" outlineLevel="1" x14ac:dyDescent="0.25">
      <c r="B195" s="187"/>
      <c r="C195" s="189" t="str">
        <f>IFERROR(VLOOKUP($B195,'Nevezési lista'!$C$4:$K$116,MATCH(C$4,'Nevezési lista'!$C$4:$K$4,0),FALSE),"")</f>
        <v/>
      </c>
      <c r="D195" s="212" t="str">
        <f t="shared" si="26"/>
        <v>VI. kcs. Leány (-2002) - 3 km szabadstílus</v>
      </c>
      <c r="E195" s="417" t="str">
        <f>IFERROR(VLOOKUP($B195,'Nevezési lista'!$C$4:$K$116,MATCH(E$4,'Nevezési lista'!$C$4:$K$4,0),FALSE),"")</f>
        <v/>
      </c>
      <c r="F195" s="418" t="str">
        <f>IFERROR(VLOOKUP($B195,'Nevezési lista'!$C$4:$K$116,MATCH(F$4,'Nevezési lista'!$C$4:$K$4,0),FALSE),"")</f>
        <v/>
      </c>
      <c r="G195" s="409" t="str">
        <f>IFERROR(VLOOKUP($B195,'Nevezési lista'!$C$4:$K$116,MATCH(G$4,'Nevezési lista'!$C$4:$K$4,0),FALSE),"")</f>
        <v/>
      </c>
      <c r="H195" s="213">
        <f t="shared" si="27"/>
        <v>0.50486111111111176</v>
      </c>
      <c r="I195" s="214"/>
      <c r="J195" s="82">
        <f t="shared" si="21"/>
        <v>0</v>
      </c>
    </row>
    <row r="196" spans="2:10" ht="15" hidden="1" customHeight="1" outlineLevel="1" thickBot="1" x14ac:dyDescent="0.3">
      <c r="B196" s="215"/>
      <c r="C196" s="216" t="str">
        <f>IFERROR(VLOOKUP($B196,'Nevezési lista'!$C$4:$K$116,MATCH(C$4,'Nevezési lista'!$C$4:$K$4,0),FALSE),"")</f>
        <v/>
      </c>
      <c r="D196" s="217" t="str">
        <f t="shared" si="26"/>
        <v>VI. kcs. Leány (-2002) - 3 km szabadstílus</v>
      </c>
      <c r="E196" s="419" t="str">
        <f>IFERROR(VLOOKUP($B196,'Nevezési lista'!$C$4:$K$116,MATCH(E$4,'Nevezési lista'!$C$4:$K$4,0),FALSE),"")</f>
        <v/>
      </c>
      <c r="F196" s="420" t="str">
        <f>IFERROR(VLOOKUP($B196,'Nevezési lista'!$C$4:$K$116,MATCH(F$4,'Nevezési lista'!$C$4:$K$4,0),FALSE),"")</f>
        <v/>
      </c>
      <c r="G196" s="410" t="str">
        <f>IFERROR(VLOOKUP($B196,'Nevezési lista'!$C$4:$K$116,MATCH(G$4,'Nevezési lista'!$C$4:$K$4,0),FALSE),"")</f>
        <v/>
      </c>
      <c r="H196" s="227">
        <f t="shared" si="27"/>
        <v>0.50520833333333404</v>
      </c>
      <c r="I196" s="218"/>
      <c r="J196" s="82">
        <f t="shared" si="21"/>
        <v>0</v>
      </c>
    </row>
    <row r="197" spans="2:10" ht="15" customHeight="1" outlineLevel="1" thickBot="1" x14ac:dyDescent="0.3">
      <c r="B197" s="219">
        <v>0</v>
      </c>
      <c r="C197" s="220"/>
      <c r="D197" s="221"/>
      <c r="E197" s="421"/>
      <c r="F197" s="422"/>
      <c r="G197" s="411"/>
      <c r="H197" s="221"/>
      <c r="I197" s="223"/>
      <c r="J197" s="82">
        <f t="shared" si="21"/>
        <v>0</v>
      </c>
    </row>
    <row r="198" spans="2:10" ht="15" customHeight="1" x14ac:dyDescent="0.25">
      <c r="B198" s="224" t="str">
        <f>+Kategóriák!$E$17</f>
        <v>VI. kcs. Fiú (-2002) - 3 km szabadstílus</v>
      </c>
      <c r="C198" s="225"/>
      <c r="D198" s="225"/>
      <c r="E198" s="423"/>
      <c r="F198" s="407"/>
      <c r="G198" s="412"/>
      <c r="H198" s="7">
        <v>3.4722222222222224E-4</v>
      </c>
      <c r="I198" s="226"/>
      <c r="J198" s="74"/>
    </row>
    <row r="199" spans="2:10" ht="15" customHeight="1" outlineLevel="1" x14ac:dyDescent="0.25">
      <c r="B199" s="180">
        <v>98</v>
      </c>
      <c r="C199" s="209" t="str">
        <f>IFERROR(VLOOKUP($B199,'Nevezési lista'!$C$4:$K$116,MATCH(C$4,'Nevezési lista'!$C$4:$K$4,0),FALSE),"")</f>
        <v>Kovács-Oroszlán Márton</v>
      </c>
      <c r="D199" s="210" t="str">
        <f>+B198</f>
        <v>VI. kcs. Fiú (-2002) - 3 km szabadstílus</v>
      </c>
      <c r="E199" s="415">
        <f>IFERROR(VLOOKUP($B199,'Nevezési lista'!$C$4:$K$116,MATCH(E$4,'Nevezési lista'!$C$4:$K$4,0),FALSE),"")</f>
        <v>36868</v>
      </c>
      <c r="F199" s="416" t="str">
        <f>IFERROR(VLOOKUP($B199,'Nevezési lista'!$C$4:$K$116,MATCH(F$4,'Nevezési lista'!$C$4:$K$4,0),FALSE),"")</f>
        <v>Budapest</v>
      </c>
      <c r="G199" s="408" t="str">
        <f>IFERROR(VLOOKUP($B199,'Nevezési lista'!$C$4:$K$116,MATCH(G$4,'Nevezési lista'!$C$4:$K$4,0),FALSE),"")</f>
        <v>Veres Pálné Gimnázium</v>
      </c>
      <c r="H199" s="6">
        <v>0.50034722222222217</v>
      </c>
      <c r="I199" s="211"/>
      <c r="J199" s="82">
        <f t="shared" si="21"/>
        <v>1</v>
      </c>
    </row>
    <row r="200" spans="2:10" ht="15" customHeight="1" outlineLevel="1" x14ac:dyDescent="0.25">
      <c r="B200" s="187">
        <v>99</v>
      </c>
      <c r="C200" s="189" t="str">
        <f>IFERROR(VLOOKUP($B200,'Nevezési lista'!$C$4:$K$116,MATCH(C$4,'Nevezési lista'!$C$4:$K$4,0),FALSE),"")</f>
        <v>Hardi Ádám</v>
      </c>
      <c r="D200" s="212" t="str">
        <f>+D199</f>
        <v>VI. kcs. Fiú (-2002) - 3 km szabadstílus</v>
      </c>
      <c r="E200" s="417">
        <f>IFERROR(VLOOKUP($B200,'Nevezési lista'!$C$4:$K$116,MATCH(E$4,'Nevezési lista'!$C$4:$K$4,0),FALSE),"")</f>
        <v>37461</v>
      </c>
      <c r="F200" s="418" t="str">
        <f>IFERROR(VLOOKUP($B200,'Nevezési lista'!$C$4:$K$116,MATCH(F$4,'Nevezési lista'!$C$4:$K$4,0),FALSE),"")</f>
        <v>Baranya</v>
      </c>
      <c r="G200" s="409" t="str">
        <f>IFERROR(VLOOKUP($B200,'Nevezési lista'!$C$4:$K$116,MATCH(G$4,'Nevezési lista'!$C$4:$K$4,0),FALSE),"")</f>
        <v>Pécsi Leőwey Klára Gimnázium</v>
      </c>
      <c r="H200" s="213">
        <f>H199+$H$198</f>
        <v>0.50069444444444444</v>
      </c>
      <c r="I200" s="214"/>
      <c r="J200" s="82">
        <f t="shared" si="21"/>
        <v>1</v>
      </c>
    </row>
    <row r="201" spans="2:10" ht="15" customHeight="1" outlineLevel="1" x14ac:dyDescent="0.25">
      <c r="B201" s="187">
        <v>100</v>
      </c>
      <c r="C201" s="189" t="str">
        <f>IFERROR(VLOOKUP($B201,'Nevezési lista'!$C$4:$K$116,MATCH(C$4,'Nevezési lista'!$C$4:$K$4,0),FALSE),"")</f>
        <v>Merkl Levente</v>
      </c>
      <c r="D201" s="212" t="str">
        <f t="shared" ref="D201:D213" si="28">+D200</f>
        <v>VI. kcs. Fiú (-2002) - 3 km szabadstílus</v>
      </c>
      <c r="E201" s="417">
        <f>IFERROR(VLOOKUP($B201,'Nevezési lista'!$C$4:$K$116,MATCH(E$4,'Nevezési lista'!$C$4:$K$4,0),FALSE),"")</f>
        <v>37213</v>
      </c>
      <c r="F201" s="418" t="str">
        <f>IFERROR(VLOOKUP($B201,'Nevezési lista'!$C$4:$K$116,MATCH(F$4,'Nevezési lista'!$C$4:$K$4,0),FALSE),"")</f>
        <v>Baranya</v>
      </c>
      <c r="G201" s="409" t="str">
        <f>IFERROR(VLOOKUP($B201,'Nevezési lista'!$C$4:$K$116,MATCH(G$4,'Nevezési lista'!$C$4:$K$4,0),FALSE),"")</f>
        <v>Ciszterci Rend Nagy Lajos Gimnáziuma és Kollégiuma</v>
      </c>
      <c r="H201" s="213">
        <f t="shared" ref="H201:H213" si="29">H200+$H$198</f>
        <v>0.50104166666666672</v>
      </c>
      <c r="I201" s="214"/>
      <c r="J201" s="82">
        <f t="shared" si="21"/>
        <v>1</v>
      </c>
    </row>
    <row r="202" spans="2:10" ht="15" customHeight="1" outlineLevel="1" x14ac:dyDescent="0.25">
      <c r="B202" s="187">
        <v>101</v>
      </c>
      <c r="C202" s="189" t="str">
        <f>IFERROR(VLOOKUP($B202,'Nevezési lista'!$C$4:$K$116,MATCH(C$4,'Nevezési lista'!$C$4:$K$4,0),FALSE),"")</f>
        <v>Kovács-Oroszlán Dániel</v>
      </c>
      <c r="D202" s="212" t="str">
        <f t="shared" si="28"/>
        <v>VI. kcs. Fiú (-2002) - 3 km szabadstílus</v>
      </c>
      <c r="E202" s="417">
        <f>IFERROR(VLOOKUP($B202,'Nevezési lista'!$C$4:$K$116,MATCH(E$4,'Nevezési lista'!$C$4:$K$4,0),FALSE),"")</f>
        <v>36868</v>
      </c>
      <c r="F202" s="418" t="str">
        <f>IFERROR(VLOOKUP($B202,'Nevezési lista'!$C$4:$K$116,MATCH(F$4,'Nevezési lista'!$C$4:$K$4,0),FALSE),"")</f>
        <v>Budapest</v>
      </c>
      <c r="G202" s="409" t="str">
        <f>IFERROR(VLOOKUP($B202,'Nevezési lista'!$C$4:$K$116,MATCH(G$4,'Nevezési lista'!$C$4:$K$4,0),FALSE),"")</f>
        <v>Veres Pálné Gimnázium</v>
      </c>
      <c r="H202" s="213">
        <f t="shared" si="29"/>
        <v>0.50138888888888899</v>
      </c>
      <c r="I202" s="214"/>
      <c r="J202" s="82">
        <f t="shared" si="21"/>
        <v>1</v>
      </c>
    </row>
    <row r="203" spans="2:10" ht="15" customHeight="1" outlineLevel="1" x14ac:dyDescent="0.25">
      <c r="B203" s="187">
        <v>102</v>
      </c>
      <c r="C203" s="189" t="str">
        <f>IFERROR(VLOOKUP($B203,'Nevezési lista'!$C$4:$K$116,MATCH(C$4,'Nevezési lista'!$C$4:$K$4,0),FALSE),"")</f>
        <v>Kovács Péter</v>
      </c>
      <c r="D203" s="212" t="str">
        <f t="shared" si="28"/>
        <v>VI. kcs. Fiú (-2002) - 3 km szabadstílus</v>
      </c>
      <c r="E203" s="417">
        <f>IFERROR(VLOOKUP($B203,'Nevezési lista'!$C$4:$K$116,MATCH(E$4,'Nevezési lista'!$C$4:$K$4,0),FALSE),"")</f>
        <v>37313</v>
      </c>
      <c r="F203" s="418" t="str">
        <f>IFERROR(VLOOKUP($B203,'Nevezési lista'!$C$4:$K$116,MATCH(F$4,'Nevezési lista'!$C$4:$K$4,0),FALSE),"")</f>
        <v>Budapest</v>
      </c>
      <c r="G203" s="409" t="str">
        <f>IFERROR(VLOOKUP($B203,'Nevezési lista'!$C$4:$K$116,MATCH(G$4,'Nevezési lista'!$C$4:$K$4,0),FALSE),"")</f>
        <v>Budapesti Fazekas Mihály Gyakorló Általános Iskola és Gimnázium</v>
      </c>
      <c r="H203" s="213">
        <f t="shared" si="29"/>
        <v>0.50173611111111127</v>
      </c>
      <c r="I203" s="214"/>
      <c r="J203" s="82">
        <f t="shared" si="21"/>
        <v>1</v>
      </c>
    </row>
    <row r="204" spans="2:10" ht="15" hidden="1" customHeight="1" outlineLevel="1" x14ac:dyDescent="0.25">
      <c r="B204" s="187"/>
      <c r="C204" s="189" t="str">
        <f>IFERROR(VLOOKUP($B204,'Nevezési lista'!$C$4:$K$116,MATCH(C$4,'Nevezési lista'!$C$4:$K$4,0),FALSE),"")</f>
        <v/>
      </c>
      <c r="D204" s="212" t="str">
        <f t="shared" si="28"/>
        <v>VI. kcs. Fiú (-2002) - 3 km szabadstílus</v>
      </c>
      <c r="E204" s="417" t="str">
        <f>IFERROR(VLOOKUP($B204,'Nevezési lista'!$C$4:$K$116,MATCH(E$4,'Nevezési lista'!$C$4:$K$4,0),FALSE),"")</f>
        <v/>
      </c>
      <c r="F204" s="418" t="str">
        <f>IFERROR(VLOOKUP($B204,'Nevezési lista'!$C$4:$K$116,MATCH(F$4,'Nevezési lista'!$C$4:$K$4,0),FALSE),"")</f>
        <v/>
      </c>
      <c r="G204" s="409" t="str">
        <f>IFERROR(VLOOKUP($B204,'Nevezési lista'!$C$4:$K$116,MATCH(G$4,'Nevezési lista'!$C$4:$K$4,0),FALSE),"")</f>
        <v/>
      </c>
      <c r="H204" s="213">
        <f t="shared" si="29"/>
        <v>0.50208333333333355</v>
      </c>
      <c r="I204" s="214"/>
      <c r="J204" s="82">
        <f t="shared" si="21"/>
        <v>0</v>
      </c>
    </row>
    <row r="205" spans="2:10" ht="15" hidden="1" customHeight="1" outlineLevel="1" x14ac:dyDescent="0.25">
      <c r="B205" s="187"/>
      <c r="C205" s="189" t="str">
        <f>IFERROR(VLOOKUP($B205,'Nevezési lista'!$C$4:$K$116,MATCH(C$4,'Nevezési lista'!$C$4:$K$4,0),FALSE),"")</f>
        <v/>
      </c>
      <c r="D205" s="212" t="str">
        <f t="shared" si="28"/>
        <v>VI. kcs. Fiú (-2002) - 3 km szabadstílus</v>
      </c>
      <c r="E205" s="417" t="str">
        <f>IFERROR(VLOOKUP($B205,'Nevezési lista'!$C$4:$K$116,MATCH(E$4,'Nevezési lista'!$C$4:$K$4,0),FALSE),"")</f>
        <v/>
      </c>
      <c r="F205" s="418" t="str">
        <f>IFERROR(VLOOKUP($B205,'Nevezési lista'!$C$4:$K$116,MATCH(F$4,'Nevezési lista'!$C$4:$K$4,0),FALSE),"")</f>
        <v/>
      </c>
      <c r="G205" s="409" t="str">
        <f>IFERROR(VLOOKUP($B205,'Nevezési lista'!$C$4:$K$116,MATCH(G$4,'Nevezési lista'!$C$4:$K$4,0),FALSE),"")</f>
        <v/>
      </c>
      <c r="H205" s="213">
        <f t="shared" si="29"/>
        <v>0.50243055555555582</v>
      </c>
      <c r="I205" s="214"/>
      <c r="J205" s="82">
        <f t="shared" si="21"/>
        <v>0</v>
      </c>
    </row>
    <row r="206" spans="2:10" ht="15" hidden="1" customHeight="1" outlineLevel="1" x14ac:dyDescent="0.25">
      <c r="B206" s="187"/>
      <c r="C206" s="189" t="str">
        <f>IFERROR(VLOOKUP($B206,'Nevezési lista'!$C$4:$K$116,MATCH(C$4,'Nevezési lista'!$C$4:$K$4,0),FALSE),"")</f>
        <v/>
      </c>
      <c r="D206" s="212" t="str">
        <f t="shared" si="28"/>
        <v>VI. kcs. Fiú (-2002) - 3 km szabadstílus</v>
      </c>
      <c r="E206" s="417" t="str">
        <f>IFERROR(VLOOKUP($B206,'Nevezési lista'!$C$4:$K$116,MATCH(E$4,'Nevezési lista'!$C$4:$K$4,0),FALSE),"")</f>
        <v/>
      </c>
      <c r="F206" s="418" t="str">
        <f>IFERROR(VLOOKUP($B206,'Nevezési lista'!$C$4:$K$116,MATCH(F$4,'Nevezési lista'!$C$4:$K$4,0),FALSE),"")</f>
        <v/>
      </c>
      <c r="G206" s="409" t="str">
        <f>IFERROR(VLOOKUP($B206,'Nevezési lista'!$C$4:$K$116,MATCH(G$4,'Nevezési lista'!$C$4:$K$4,0),FALSE),"")</f>
        <v/>
      </c>
      <c r="H206" s="213">
        <f t="shared" si="29"/>
        <v>0.5027777777777781</v>
      </c>
      <c r="I206" s="214"/>
      <c r="J206" s="82">
        <f t="shared" si="21"/>
        <v>0</v>
      </c>
    </row>
    <row r="207" spans="2:10" ht="15" hidden="1" customHeight="1" outlineLevel="1" x14ac:dyDescent="0.25">
      <c r="B207" s="187"/>
      <c r="C207" s="189" t="str">
        <f>IFERROR(VLOOKUP($B207,'Nevezési lista'!$C$4:$K$116,MATCH(C$4,'Nevezési lista'!$C$4:$K$4,0),FALSE),"")</f>
        <v/>
      </c>
      <c r="D207" s="212" t="str">
        <f t="shared" si="28"/>
        <v>VI. kcs. Fiú (-2002) - 3 km szabadstílus</v>
      </c>
      <c r="E207" s="417" t="str">
        <f>IFERROR(VLOOKUP($B207,'Nevezési lista'!$C$4:$K$116,MATCH(E$4,'Nevezési lista'!$C$4:$K$4,0),FALSE),"")</f>
        <v/>
      </c>
      <c r="F207" s="418" t="str">
        <f>IFERROR(VLOOKUP($B207,'Nevezési lista'!$C$4:$K$116,MATCH(F$4,'Nevezési lista'!$C$4:$K$4,0),FALSE),"")</f>
        <v/>
      </c>
      <c r="G207" s="409" t="str">
        <f>IFERROR(VLOOKUP($B207,'Nevezési lista'!$C$4:$K$116,MATCH(G$4,'Nevezési lista'!$C$4:$K$4,0),FALSE),"")</f>
        <v/>
      </c>
      <c r="H207" s="213">
        <f t="shared" si="29"/>
        <v>0.50312500000000038</v>
      </c>
      <c r="I207" s="214"/>
      <c r="J207" s="82">
        <f t="shared" si="21"/>
        <v>0</v>
      </c>
    </row>
    <row r="208" spans="2:10" ht="15" hidden="1" customHeight="1" outlineLevel="1" x14ac:dyDescent="0.25">
      <c r="B208" s="187"/>
      <c r="C208" s="189" t="str">
        <f>IFERROR(VLOOKUP($B208,'Nevezési lista'!$C$4:$K$116,MATCH(C$4,'Nevezési lista'!$C$4:$K$4,0),FALSE),"")</f>
        <v/>
      </c>
      <c r="D208" s="212" t="str">
        <f t="shared" si="28"/>
        <v>VI. kcs. Fiú (-2002) - 3 km szabadstílus</v>
      </c>
      <c r="E208" s="417" t="str">
        <f>IFERROR(VLOOKUP($B208,'Nevezési lista'!$C$4:$K$116,MATCH(E$4,'Nevezési lista'!$C$4:$K$4,0),FALSE),"")</f>
        <v/>
      </c>
      <c r="F208" s="418" t="str">
        <f>IFERROR(VLOOKUP($B208,'Nevezési lista'!$C$4:$K$116,MATCH(F$4,'Nevezési lista'!$C$4:$K$4,0),FALSE),"")</f>
        <v/>
      </c>
      <c r="G208" s="409" t="str">
        <f>IFERROR(VLOOKUP($B208,'Nevezési lista'!$C$4:$K$116,MATCH(G$4,'Nevezési lista'!$C$4:$K$4,0),FALSE),"")</f>
        <v/>
      </c>
      <c r="H208" s="213">
        <f t="shared" si="29"/>
        <v>0.50347222222222265</v>
      </c>
      <c r="I208" s="214"/>
      <c r="J208" s="82">
        <f t="shared" ref="J208:J271" si="30">IF(B208&gt;0,1,0)</f>
        <v>0</v>
      </c>
    </row>
    <row r="209" spans="2:10" ht="15" hidden="1" customHeight="1" outlineLevel="1" x14ac:dyDescent="0.25">
      <c r="B209" s="187"/>
      <c r="C209" s="189" t="str">
        <f>IFERROR(VLOOKUP($B209,'Nevezési lista'!$C$4:$K$116,MATCH(C$4,'Nevezési lista'!$C$4:$K$4,0),FALSE),"")</f>
        <v/>
      </c>
      <c r="D209" s="212" t="str">
        <f t="shared" si="28"/>
        <v>VI. kcs. Fiú (-2002) - 3 km szabadstílus</v>
      </c>
      <c r="E209" s="417" t="str">
        <f>IFERROR(VLOOKUP($B209,'Nevezési lista'!$C$4:$K$116,MATCH(E$4,'Nevezési lista'!$C$4:$K$4,0),FALSE),"")</f>
        <v/>
      </c>
      <c r="F209" s="418" t="str">
        <f>IFERROR(VLOOKUP($B209,'Nevezési lista'!$C$4:$K$116,MATCH(F$4,'Nevezési lista'!$C$4:$K$4,0),FALSE),"")</f>
        <v/>
      </c>
      <c r="G209" s="409" t="str">
        <f>IFERROR(VLOOKUP($B209,'Nevezési lista'!$C$4:$K$116,MATCH(G$4,'Nevezési lista'!$C$4:$K$4,0),FALSE),"")</f>
        <v/>
      </c>
      <c r="H209" s="213">
        <f t="shared" si="29"/>
        <v>0.50381944444444493</v>
      </c>
      <c r="I209" s="214"/>
      <c r="J209" s="82">
        <f t="shared" si="30"/>
        <v>0</v>
      </c>
    </row>
    <row r="210" spans="2:10" ht="15" hidden="1" customHeight="1" outlineLevel="1" x14ac:dyDescent="0.25">
      <c r="B210" s="187"/>
      <c r="C210" s="189" t="str">
        <f>IFERROR(VLOOKUP($B210,'Nevezési lista'!$C$4:$K$116,MATCH(C$4,'Nevezési lista'!$C$4:$K$4,0),FALSE),"")</f>
        <v/>
      </c>
      <c r="D210" s="212" t="str">
        <f t="shared" si="28"/>
        <v>VI. kcs. Fiú (-2002) - 3 km szabadstílus</v>
      </c>
      <c r="E210" s="417" t="str">
        <f>IFERROR(VLOOKUP($B210,'Nevezési lista'!$C$4:$K$116,MATCH(E$4,'Nevezési lista'!$C$4:$K$4,0),FALSE),"")</f>
        <v/>
      </c>
      <c r="F210" s="418" t="str">
        <f>IFERROR(VLOOKUP($B210,'Nevezési lista'!$C$4:$K$116,MATCH(F$4,'Nevezési lista'!$C$4:$K$4,0),FALSE),"")</f>
        <v/>
      </c>
      <c r="G210" s="409" t="str">
        <f>IFERROR(VLOOKUP($B210,'Nevezési lista'!$C$4:$K$116,MATCH(G$4,'Nevezési lista'!$C$4:$K$4,0),FALSE),"")</f>
        <v/>
      </c>
      <c r="H210" s="213">
        <f t="shared" si="29"/>
        <v>0.50416666666666721</v>
      </c>
      <c r="I210" s="214"/>
      <c r="J210" s="82">
        <f t="shared" si="30"/>
        <v>0</v>
      </c>
    </row>
    <row r="211" spans="2:10" ht="15" hidden="1" customHeight="1" outlineLevel="1" x14ac:dyDescent="0.25">
      <c r="B211" s="187"/>
      <c r="C211" s="189" t="str">
        <f>IFERROR(VLOOKUP($B211,'Nevezési lista'!$C$4:$K$116,MATCH(C$4,'Nevezési lista'!$C$4:$K$4,0),FALSE),"")</f>
        <v/>
      </c>
      <c r="D211" s="212" t="str">
        <f t="shared" si="28"/>
        <v>VI. kcs. Fiú (-2002) - 3 km szabadstílus</v>
      </c>
      <c r="E211" s="417" t="str">
        <f>IFERROR(VLOOKUP($B211,'Nevezési lista'!$C$4:$K$116,MATCH(E$4,'Nevezési lista'!$C$4:$K$4,0),FALSE),"")</f>
        <v/>
      </c>
      <c r="F211" s="418" t="str">
        <f>IFERROR(VLOOKUP($B211,'Nevezési lista'!$C$4:$K$116,MATCH(F$4,'Nevezési lista'!$C$4:$K$4,0),FALSE),"")</f>
        <v/>
      </c>
      <c r="G211" s="409" t="str">
        <f>IFERROR(VLOOKUP($B211,'Nevezési lista'!$C$4:$K$116,MATCH(G$4,'Nevezési lista'!$C$4:$K$4,0),FALSE),"")</f>
        <v/>
      </c>
      <c r="H211" s="213">
        <f t="shared" si="29"/>
        <v>0.50451388888888948</v>
      </c>
      <c r="I211" s="214"/>
      <c r="J211" s="82">
        <f t="shared" si="30"/>
        <v>0</v>
      </c>
    </row>
    <row r="212" spans="2:10" ht="15" hidden="1" customHeight="1" outlineLevel="1" x14ac:dyDescent="0.25">
      <c r="B212" s="187"/>
      <c r="C212" s="189" t="str">
        <f>IFERROR(VLOOKUP($B212,'Nevezési lista'!$C$4:$K$116,MATCH(C$4,'Nevezési lista'!$C$4:$K$4,0),FALSE),"")</f>
        <v/>
      </c>
      <c r="D212" s="212" t="str">
        <f t="shared" si="28"/>
        <v>VI. kcs. Fiú (-2002) - 3 km szabadstílus</v>
      </c>
      <c r="E212" s="417" t="str">
        <f>IFERROR(VLOOKUP($B212,'Nevezési lista'!$C$4:$K$116,MATCH(E$4,'Nevezési lista'!$C$4:$K$4,0),FALSE),"")</f>
        <v/>
      </c>
      <c r="F212" s="418" t="str">
        <f>IFERROR(VLOOKUP($B212,'Nevezési lista'!$C$4:$K$116,MATCH(F$4,'Nevezési lista'!$C$4:$K$4,0),FALSE),"")</f>
        <v/>
      </c>
      <c r="G212" s="409" t="str">
        <f>IFERROR(VLOOKUP($B212,'Nevezési lista'!$C$4:$K$116,MATCH(G$4,'Nevezési lista'!$C$4:$K$4,0),FALSE),"")</f>
        <v/>
      </c>
      <c r="H212" s="213">
        <f t="shared" si="29"/>
        <v>0.50486111111111176</v>
      </c>
      <c r="I212" s="214"/>
      <c r="J212" s="82">
        <f t="shared" si="30"/>
        <v>0</v>
      </c>
    </row>
    <row r="213" spans="2:10" ht="15" hidden="1" customHeight="1" outlineLevel="1" x14ac:dyDescent="0.25">
      <c r="B213" s="215"/>
      <c r="C213" s="216" t="str">
        <f>IFERROR(VLOOKUP($B213,'Nevezési lista'!$C$4:$K$116,MATCH(C$4,'Nevezési lista'!$C$4:$K$4,0),FALSE),"")</f>
        <v/>
      </c>
      <c r="D213" s="217" t="str">
        <f t="shared" si="28"/>
        <v>VI. kcs. Fiú (-2002) - 3 km szabadstílus</v>
      </c>
      <c r="E213" s="419" t="str">
        <f>IFERROR(VLOOKUP($B213,'Nevezési lista'!$C$4:$K$116,MATCH(E$4,'Nevezési lista'!$C$4:$K$4,0),FALSE),"")</f>
        <v/>
      </c>
      <c r="F213" s="420" t="str">
        <f>IFERROR(VLOOKUP($B213,'Nevezési lista'!$C$4:$K$116,MATCH(F$4,'Nevezési lista'!$C$4:$K$4,0),FALSE),"")</f>
        <v/>
      </c>
      <c r="G213" s="410" t="str">
        <f>IFERROR(VLOOKUP($B213,'Nevezési lista'!$C$4:$K$116,MATCH(G$4,'Nevezési lista'!$C$4:$K$4,0),FALSE),"")</f>
        <v/>
      </c>
      <c r="H213" s="227">
        <f t="shared" si="29"/>
        <v>0.50520833333333404</v>
      </c>
      <c r="I213" s="218"/>
      <c r="J213" s="82">
        <f t="shared" si="30"/>
        <v>0</v>
      </c>
    </row>
    <row r="214" spans="2:10" ht="15" customHeight="1" outlineLevel="1" thickBot="1" x14ac:dyDescent="0.3">
      <c r="B214" s="219">
        <v>0</v>
      </c>
      <c r="C214" s="220"/>
      <c r="D214" s="221"/>
      <c r="E214" s="421"/>
      <c r="F214" s="422"/>
      <c r="G214" s="411"/>
      <c r="H214" s="221"/>
      <c r="I214" s="223"/>
      <c r="J214" s="82">
        <f t="shared" si="30"/>
        <v>0</v>
      </c>
    </row>
    <row r="215" spans="2:10" ht="15" customHeight="1" x14ac:dyDescent="0.25">
      <c r="B215" s="224">
        <f>+Kategóriák!$E$18</f>
        <v>0</v>
      </c>
      <c r="C215" s="225"/>
      <c r="D215" s="225"/>
      <c r="E215" s="423"/>
      <c r="F215" s="407"/>
      <c r="G215" s="412"/>
      <c r="H215" s="7">
        <v>3.4722222222222224E-4</v>
      </c>
      <c r="I215" s="226"/>
      <c r="J215" s="74"/>
    </row>
    <row r="216" spans="2:10" ht="15" hidden="1" customHeight="1" outlineLevel="1" x14ac:dyDescent="0.25">
      <c r="B216" s="180"/>
      <c r="C216" s="209" t="str">
        <f>IFERROR(VLOOKUP($B216,'Nevezési lista'!$C$4:$K$116,MATCH(C$4,'Nevezési lista'!$C$4:$K$4,0),FALSE),"")</f>
        <v/>
      </c>
      <c r="D216" s="210">
        <f>+B215</f>
        <v>0</v>
      </c>
      <c r="E216" s="415" t="str">
        <f>IFERROR(VLOOKUP($B216,'Nevezési lista'!$C$4:$K$116,MATCH(E$4,'Nevezési lista'!$C$4:$K$4,0),FALSE),"")</f>
        <v/>
      </c>
      <c r="F216" s="416" t="str">
        <f>IFERROR(VLOOKUP($B216,'Nevezési lista'!$C$4:$K$116,MATCH(F$4,'Nevezési lista'!$C$4:$K$4,0),FALSE),"")</f>
        <v/>
      </c>
      <c r="G216" s="408" t="str">
        <f>IFERROR(VLOOKUP($B216,'Nevezési lista'!$C$4:$K$116,MATCH(G$4,'Nevezési lista'!$C$4:$K$4,0),FALSE),"")</f>
        <v/>
      </c>
      <c r="H216" s="6">
        <v>0.50034722222222217</v>
      </c>
      <c r="I216" s="211"/>
      <c r="J216" s="82">
        <f t="shared" si="30"/>
        <v>0</v>
      </c>
    </row>
    <row r="217" spans="2:10" ht="15" hidden="1" customHeight="1" outlineLevel="1" x14ac:dyDescent="0.25">
      <c r="B217" s="187"/>
      <c r="C217" s="189" t="str">
        <f>IFERROR(VLOOKUP($B217,'Nevezési lista'!$C$4:$K$116,MATCH(C$4,'Nevezési lista'!$C$4:$K$4,0),FALSE),"")</f>
        <v/>
      </c>
      <c r="D217" s="212">
        <f>+D216</f>
        <v>0</v>
      </c>
      <c r="E217" s="417" t="str">
        <f>IFERROR(VLOOKUP($B217,'Nevezési lista'!$C$4:$K$116,MATCH(E$4,'Nevezési lista'!$C$4:$K$4,0),FALSE),"")</f>
        <v/>
      </c>
      <c r="F217" s="418" t="str">
        <f>IFERROR(VLOOKUP($B217,'Nevezési lista'!$C$4:$K$116,MATCH(F$4,'Nevezési lista'!$C$4:$K$4,0),FALSE),"")</f>
        <v/>
      </c>
      <c r="G217" s="409" t="str">
        <f>IFERROR(VLOOKUP($B217,'Nevezési lista'!$C$4:$K$116,MATCH(G$4,'Nevezési lista'!$C$4:$K$4,0),FALSE),"")</f>
        <v/>
      </c>
      <c r="H217" s="213">
        <f>H216+$H$5</f>
        <v>0.50069444444444444</v>
      </c>
      <c r="I217" s="214"/>
      <c r="J217" s="82">
        <f t="shared" si="30"/>
        <v>0</v>
      </c>
    </row>
    <row r="218" spans="2:10" ht="15" hidden="1" customHeight="1" outlineLevel="1" x14ac:dyDescent="0.25">
      <c r="B218" s="187"/>
      <c r="C218" s="189" t="str">
        <f>IFERROR(VLOOKUP($B218,'Nevezési lista'!$C$4:$K$116,MATCH(C$4,'Nevezési lista'!$C$4:$K$4,0),FALSE),"")</f>
        <v/>
      </c>
      <c r="D218" s="212">
        <f t="shared" ref="D218:D230" si="31">+D217</f>
        <v>0</v>
      </c>
      <c r="E218" s="417" t="str">
        <f>IFERROR(VLOOKUP($B218,'Nevezési lista'!$C$4:$K$116,MATCH(E$4,'Nevezési lista'!$C$4:$K$4,0),FALSE),"")</f>
        <v/>
      </c>
      <c r="F218" s="418" t="str">
        <f>IFERROR(VLOOKUP($B218,'Nevezési lista'!$C$4:$K$116,MATCH(F$4,'Nevezési lista'!$C$4:$K$4,0),FALSE),"")</f>
        <v/>
      </c>
      <c r="G218" s="409" t="str">
        <f>IFERROR(VLOOKUP($B218,'Nevezési lista'!$C$4:$K$116,MATCH(G$4,'Nevezési lista'!$C$4:$K$4,0),FALSE),"")</f>
        <v/>
      </c>
      <c r="H218" s="213">
        <f>H217+$H$215</f>
        <v>0.50104166666666672</v>
      </c>
      <c r="I218" s="214"/>
      <c r="J218" s="82">
        <f t="shared" si="30"/>
        <v>0</v>
      </c>
    </row>
    <row r="219" spans="2:10" ht="15" hidden="1" customHeight="1" outlineLevel="1" x14ac:dyDescent="0.25">
      <c r="B219" s="187"/>
      <c r="C219" s="189" t="str">
        <f>IFERROR(VLOOKUP($B219,'Nevezési lista'!$C$4:$K$116,MATCH(C$4,'Nevezési lista'!$C$4:$K$4,0),FALSE),"")</f>
        <v/>
      </c>
      <c r="D219" s="212">
        <f t="shared" si="31"/>
        <v>0</v>
      </c>
      <c r="E219" s="417" t="str">
        <f>IFERROR(VLOOKUP($B219,'Nevezési lista'!$C$4:$K$116,MATCH(E$4,'Nevezési lista'!$C$4:$K$4,0),FALSE),"")</f>
        <v/>
      </c>
      <c r="F219" s="418" t="str">
        <f>IFERROR(VLOOKUP($B219,'Nevezési lista'!$C$4:$K$116,MATCH(F$4,'Nevezési lista'!$C$4:$K$4,0),FALSE),"")</f>
        <v/>
      </c>
      <c r="G219" s="409" t="str">
        <f>IFERROR(VLOOKUP($B219,'Nevezési lista'!$C$4:$K$116,MATCH(G$4,'Nevezési lista'!$C$4:$K$4,0),FALSE),"")</f>
        <v/>
      </c>
      <c r="H219" s="213">
        <f t="shared" ref="H219:H230" si="32">H218+$H$215</f>
        <v>0.50138888888888899</v>
      </c>
      <c r="I219" s="214"/>
      <c r="J219" s="82">
        <f t="shared" si="30"/>
        <v>0</v>
      </c>
    </row>
    <row r="220" spans="2:10" ht="15" hidden="1" customHeight="1" outlineLevel="1" x14ac:dyDescent="0.25">
      <c r="B220" s="187"/>
      <c r="C220" s="189" t="str">
        <f>IFERROR(VLOOKUP($B220,'Nevezési lista'!$C$4:$K$116,MATCH(C$4,'Nevezési lista'!$C$4:$K$4,0),FALSE),"")</f>
        <v/>
      </c>
      <c r="D220" s="212">
        <f t="shared" si="31"/>
        <v>0</v>
      </c>
      <c r="E220" s="417" t="str">
        <f>IFERROR(VLOOKUP($B220,'Nevezési lista'!$C$4:$K$116,MATCH(E$4,'Nevezési lista'!$C$4:$K$4,0),FALSE),"")</f>
        <v/>
      </c>
      <c r="F220" s="418" t="str">
        <f>IFERROR(VLOOKUP($B220,'Nevezési lista'!$C$4:$K$116,MATCH(F$4,'Nevezési lista'!$C$4:$K$4,0),FALSE),"")</f>
        <v/>
      </c>
      <c r="G220" s="409" t="str">
        <f>IFERROR(VLOOKUP($B220,'Nevezési lista'!$C$4:$K$116,MATCH(G$4,'Nevezési lista'!$C$4:$K$4,0),FALSE),"")</f>
        <v/>
      </c>
      <c r="H220" s="213">
        <f t="shared" si="32"/>
        <v>0.50173611111111127</v>
      </c>
      <c r="I220" s="214"/>
      <c r="J220" s="82">
        <f t="shared" si="30"/>
        <v>0</v>
      </c>
    </row>
    <row r="221" spans="2:10" ht="15" hidden="1" customHeight="1" outlineLevel="1" x14ac:dyDescent="0.25">
      <c r="B221" s="187"/>
      <c r="C221" s="189" t="str">
        <f>IFERROR(VLOOKUP($B221,'Nevezési lista'!$C$4:$K$116,MATCH(C$4,'Nevezési lista'!$C$4:$K$4,0),FALSE),"")</f>
        <v/>
      </c>
      <c r="D221" s="212">
        <f t="shared" si="31"/>
        <v>0</v>
      </c>
      <c r="E221" s="417" t="str">
        <f>IFERROR(VLOOKUP($B221,'Nevezési lista'!$C$4:$K$116,MATCH(E$4,'Nevezési lista'!$C$4:$K$4,0),FALSE),"")</f>
        <v/>
      </c>
      <c r="F221" s="418" t="str">
        <f>IFERROR(VLOOKUP($B221,'Nevezési lista'!$C$4:$K$116,MATCH(F$4,'Nevezési lista'!$C$4:$K$4,0),FALSE),"")</f>
        <v/>
      </c>
      <c r="G221" s="409" t="str">
        <f>IFERROR(VLOOKUP($B221,'Nevezési lista'!$C$4:$K$116,MATCH(G$4,'Nevezési lista'!$C$4:$K$4,0),FALSE),"")</f>
        <v/>
      </c>
      <c r="H221" s="213">
        <f t="shared" si="32"/>
        <v>0.50208333333333355</v>
      </c>
      <c r="I221" s="214"/>
      <c r="J221" s="82">
        <f t="shared" si="30"/>
        <v>0</v>
      </c>
    </row>
    <row r="222" spans="2:10" ht="15" hidden="1" customHeight="1" outlineLevel="1" x14ac:dyDescent="0.25">
      <c r="B222" s="187"/>
      <c r="C222" s="189" t="str">
        <f>IFERROR(VLOOKUP($B222,'Nevezési lista'!$C$4:$K$116,MATCH(C$4,'Nevezési lista'!$C$4:$K$4,0),FALSE),"")</f>
        <v/>
      </c>
      <c r="D222" s="212">
        <f t="shared" si="31"/>
        <v>0</v>
      </c>
      <c r="E222" s="417" t="str">
        <f>IFERROR(VLOOKUP($B222,'Nevezési lista'!$C$4:$K$116,MATCH(E$4,'Nevezési lista'!$C$4:$K$4,0),FALSE),"")</f>
        <v/>
      </c>
      <c r="F222" s="418" t="str">
        <f>IFERROR(VLOOKUP($B222,'Nevezési lista'!$C$4:$K$116,MATCH(F$4,'Nevezési lista'!$C$4:$K$4,0),FALSE),"")</f>
        <v/>
      </c>
      <c r="G222" s="409" t="str">
        <f>IFERROR(VLOOKUP($B222,'Nevezési lista'!$C$4:$K$116,MATCH(G$4,'Nevezési lista'!$C$4:$K$4,0),FALSE),"")</f>
        <v/>
      </c>
      <c r="H222" s="213">
        <f t="shared" si="32"/>
        <v>0.50243055555555582</v>
      </c>
      <c r="I222" s="214"/>
      <c r="J222" s="82">
        <f t="shared" si="30"/>
        <v>0</v>
      </c>
    </row>
    <row r="223" spans="2:10" ht="15" hidden="1" customHeight="1" outlineLevel="1" x14ac:dyDescent="0.25">
      <c r="B223" s="187"/>
      <c r="C223" s="189" t="str">
        <f>IFERROR(VLOOKUP($B223,'Nevezési lista'!$C$4:$K$116,MATCH(C$4,'Nevezési lista'!$C$4:$K$4,0),FALSE),"")</f>
        <v/>
      </c>
      <c r="D223" s="212">
        <f t="shared" si="31"/>
        <v>0</v>
      </c>
      <c r="E223" s="417" t="str">
        <f>IFERROR(VLOOKUP($B223,'Nevezési lista'!$C$4:$K$116,MATCH(E$4,'Nevezési lista'!$C$4:$K$4,0),FALSE),"")</f>
        <v/>
      </c>
      <c r="F223" s="418" t="str">
        <f>IFERROR(VLOOKUP($B223,'Nevezési lista'!$C$4:$K$116,MATCH(F$4,'Nevezési lista'!$C$4:$K$4,0),FALSE),"")</f>
        <v/>
      </c>
      <c r="G223" s="409" t="str">
        <f>IFERROR(VLOOKUP($B223,'Nevezési lista'!$C$4:$K$116,MATCH(G$4,'Nevezési lista'!$C$4:$K$4,0),FALSE),"")</f>
        <v/>
      </c>
      <c r="H223" s="213">
        <f t="shared" si="32"/>
        <v>0.5027777777777781</v>
      </c>
      <c r="I223" s="214"/>
      <c r="J223" s="82">
        <f t="shared" si="30"/>
        <v>0</v>
      </c>
    </row>
    <row r="224" spans="2:10" ht="15" hidden="1" customHeight="1" outlineLevel="1" x14ac:dyDescent="0.25">
      <c r="B224" s="187"/>
      <c r="C224" s="189" t="str">
        <f>IFERROR(VLOOKUP($B224,'Nevezési lista'!$C$4:$K$116,MATCH(C$4,'Nevezési lista'!$C$4:$K$4,0),FALSE),"")</f>
        <v/>
      </c>
      <c r="D224" s="212">
        <f t="shared" si="31"/>
        <v>0</v>
      </c>
      <c r="E224" s="417" t="str">
        <f>IFERROR(VLOOKUP($B224,'Nevezési lista'!$C$4:$K$116,MATCH(E$4,'Nevezési lista'!$C$4:$K$4,0),FALSE),"")</f>
        <v/>
      </c>
      <c r="F224" s="418" t="str">
        <f>IFERROR(VLOOKUP($B224,'Nevezési lista'!$C$4:$K$116,MATCH(F$4,'Nevezési lista'!$C$4:$K$4,0),FALSE),"")</f>
        <v/>
      </c>
      <c r="G224" s="409" t="str">
        <f>IFERROR(VLOOKUP($B224,'Nevezési lista'!$C$4:$K$116,MATCH(G$4,'Nevezési lista'!$C$4:$K$4,0),FALSE),"")</f>
        <v/>
      </c>
      <c r="H224" s="213">
        <f t="shared" si="32"/>
        <v>0.50312500000000038</v>
      </c>
      <c r="I224" s="214"/>
      <c r="J224" s="82">
        <f t="shared" si="30"/>
        <v>0</v>
      </c>
    </row>
    <row r="225" spans="2:10" ht="15" hidden="1" customHeight="1" outlineLevel="1" x14ac:dyDescent="0.25">
      <c r="B225" s="187"/>
      <c r="C225" s="189" t="str">
        <f>IFERROR(VLOOKUP($B225,'Nevezési lista'!$C$4:$K$116,MATCH(C$4,'Nevezési lista'!$C$4:$K$4,0),FALSE),"")</f>
        <v/>
      </c>
      <c r="D225" s="212">
        <f t="shared" si="31"/>
        <v>0</v>
      </c>
      <c r="E225" s="417" t="str">
        <f>IFERROR(VLOOKUP($B225,'Nevezési lista'!$C$4:$K$116,MATCH(E$4,'Nevezési lista'!$C$4:$K$4,0),FALSE),"")</f>
        <v/>
      </c>
      <c r="F225" s="418" t="str">
        <f>IFERROR(VLOOKUP($B225,'Nevezési lista'!$C$4:$K$116,MATCH(F$4,'Nevezési lista'!$C$4:$K$4,0),FALSE),"")</f>
        <v/>
      </c>
      <c r="G225" s="409" t="str">
        <f>IFERROR(VLOOKUP($B225,'Nevezési lista'!$C$4:$K$116,MATCH(G$4,'Nevezési lista'!$C$4:$K$4,0),FALSE),"")</f>
        <v/>
      </c>
      <c r="H225" s="213">
        <f t="shared" si="32"/>
        <v>0.50347222222222265</v>
      </c>
      <c r="I225" s="214"/>
      <c r="J225" s="82">
        <f t="shared" si="30"/>
        <v>0</v>
      </c>
    </row>
    <row r="226" spans="2:10" ht="15" hidden="1" customHeight="1" outlineLevel="1" x14ac:dyDescent="0.25">
      <c r="B226" s="187"/>
      <c r="C226" s="189" t="str">
        <f>IFERROR(VLOOKUP($B226,'Nevezési lista'!$C$4:$K$116,MATCH(C$4,'Nevezési lista'!$C$4:$K$4,0),FALSE),"")</f>
        <v/>
      </c>
      <c r="D226" s="212">
        <f t="shared" si="31"/>
        <v>0</v>
      </c>
      <c r="E226" s="417" t="str">
        <f>IFERROR(VLOOKUP($B226,'Nevezési lista'!$C$4:$K$116,MATCH(E$4,'Nevezési lista'!$C$4:$K$4,0),FALSE),"")</f>
        <v/>
      </c>
      <c r="F226" s="418" t="str">
        <f>IFERROR(VLOOKUP($B226,'Nevezési lista'!$C$4:$K$116,MATCH(F$4,'Nevezési lista'!$C$4:$K$4,0),FALSE),"")</f>
        <v/>
      </c>
      <c r="G226" s="409" t="str">
        <f>IFERROR(VLOOKUP($B226,'Nevezési lista'!$C$4:$K$116,MATCH(G$4,'Nevezési lista'!$C$4:$K$4,0),FALSE),"")</f>
        <v/>
      </c>
      <c r="H226" s="213">
        <f t="shared" si="32"/>
        <v>0.50381944444444493</v>
      </c>
      <c r="I226" s="214"/>
      <c r="J226" s="82">
        <f t="shared" si="30"/>
        <v>0</v>
      </c>
    </row>
    <row r="227" spans="2:10" ht="15" hidden="1" customHeight="1" outlineLevel="1" x14ac:dyDescent="0.25">
      <c r="B227" s="187"/>
      <c r="C227" s="189" t="str">
        <f>IFERROR(VLOOKUP($B227,'Nevezési lista'!$C$4:$K$116,MATCH(C$4,'Nevezési lista'!$C$4:$K$4,0),FALSE),"")</f>
        <v/>
      </c>
      <c r="D227" s="212">
        <f t="shared" si="31"/>
        <v>0</v>
      </c>
      <c r="E227" s="417" t="str">
        <f>IFERROR(VLOOKUP($B227,'Nevezési lista'!$C$4:$K$116,MATCH(E$4,'Nevezési lista'!$C$4:$K$4,0),FALSE),"")</f>
        <v/>
      </c>
      <c r="F227" s="418" t="str">
        <f>IFERROR(VLOOKUP($B227,'Nevezési lista'!$C$4:$K$116,MATCH(F$4,'Nevezési lista'!$C$4:$K$4,0),FALSE),"")</f>
        <v/>
      </c>
      <c r="G227" s="409" t="str">
        <f>IFERROR(VLOOKUP($B227,'Nevezési lista'!$C$4:$K$116,MATCH(G$4,'Nevezési lista'!$C$4:$K$4,0),FALSE),"")</f>
        <v/>
      </c>
      <c r="H227" s="213">
        <f t="shared" si="32"/>
        <v>0.50416666666666721</v>
      </c>
      <c r="I227" s="214"/>
      <c r="J227" s="82">
        <f t="shared" si="30"/>
        <v>0</v>
      </c>
    </row>
    <row r="228" spans="2:10" ht="15" hidden="1" customHeight="1" outlineLevel="1" x14ac:dyDescent="0.25">
      <c r="B228" s="187"/>
      <c r="C228" s="189" t="str">
        <f>IFERROR(VLOOKUP($B228,'Nevezési lista'!$C$4:$K$116,MATCH(C$4,'Nevezési lista'!$C$4:$K$4,0),FALSE),"")</f>
        <v/>
      </c>
      <c r="D228" s="212">
        <f t="shared" si="31"/>
        <v>0</v>
      </c>
      <c r="E228" s="417" t="str">
        <f>IFERROR(VLOOKUP($B228,'Nevezési lista'!$C$4:$K$116,MATCH(E$4,'Nevezési lista'!$C$4:$K$4,0),FALSE),"")</f>
        <v/>
      </c>
      <c r="F228" s="418" t="str">
        <f>IFERROR(VLOOKUP($B228,'Nevezési lista'!$C$4:$K$116,MATCH(F$4,'Nevezési lista'!$C$4:$K$4,0),FALSE),"")</f>
        <v/>
      </c>
      <c r="G228" s="409" t="str">
        <f>IFERROR(VLOOKUP($B228,'Nevezési lista'!$C$4:$K$116,MATCH(G$4,'Nevezési lista'!$C$4:$K$4,0),FALSE),"")</f>
        <v/>
      </c>
      <c r="H228" s="213">
        <f t="shared" si="32"/>
        <v>0.50451388888888948</v>
      </c>
      <c r="I228" s="214"/>
      <c r="J228" s="82">
        <f t="shared" si="30"/>
        <v>0</v>
      </c>
    </row>
    <row r="229" spans="2:10" ht="15" hidden="1" customHeight="1" outlineLevel="1" x14ac:dyDescent="0.25">
      <c r="B229" s="187"/>
      <c r="C229" s="189" t="str">
        <f>IFERROR(VLOOKUP($B229,'Nevezési lista'!$C$4:$K$116,MATCH(C$4,'Nevezési lista'!$C$4:$K$4,0),FALSE),"")</f>
        <v/>
      </c>
      <c r="D229" s="212">
        <f t="shared" si="31"/>
        <v>0</v>
      </c>
      <c r="E229" s="417" t="str">
        <f>IFERROR(VLOOKUP($B229,'Nevezési lista'!$C$4:$K$116,MATCH(E$4,'Nevezési lista'!$C$4:$K$4,0),FALSE),"")</f>
        <v/>
      </c>
      <c r="F229" s="418" t="str">
        <f>IFERROR(VLOOKUP($B229,'Nevezési lista'!$C$4:$K$116,MATCH(F$4,'Nevezési lista'!$C$4:$K$4,0),FALSE),"")</f>
        <v/>
      </c>
      <c r="G229" s="409" t="str">
        <f>IFERROR(VLOOKUP($B229,'Nevezési lista'!$C$4:$K$116,MATCH(G$4,'Nevezési lista'!$C$4:$K$4,0),FALSE),"")</f>
        <v/>
      </c>
      <c r="H229" s="213">
        <f t="shared" si="32"/>
        <v>0.50486111111111176</v>
      </c>
      <c r="I229" s="214"/>
      <c r="J229" s="82">
        <f t="shared" si="30"/>
        <v>0</v>
      </c>
    </row>
    <row r="230" spans="2:10" ht="15" hidden="1" customHeight="1" outlineLevel="1" x14ac:dyDescent="0.25">
      <c r="B230" s="215"/>
      <c r="C230" s="216" t="str">
        <f>IFERROR(VLOOKUP($B230,'Nevezési lista'!$C$4:$K$116,MATCH(C$4,'Nevezési lista'!$C$4:$K$4,0),FALSE),"")</f>
        <v/>
      </c>
      <c r="D230" s="217">
        <f t="shared" si="31"/>
        <v>0</v>
      </c>
      <c r="E230" s="419" t="str">
        <f>IFERROR(VLOOKUP($B230,'Nevezési lista'!$C$4:$K$116,MATCH(E$4,'Nevezési lista'!$C$4:$K$4,0),FALSE),"")</f>
        <v/>
      </c>
      <c r="F230" s="420" t="str">
        <f>IFERROR(VLOOKUP($B230,'Nevezési lista'!$C$4:$K$116,MATCH(F$4,'Nevezési lista'!$C$4:$K$4,0),FALSE),"")</f>
        <v/>
      </c>
      <c r="G230" s="410" t="str">
        <f>IFERROR(VLOOKUP($B230,'Nevezési lista'!$C$4:$K$116,MATCH(G$4,'Nevezési lista'!$C$4:$K$4,0),FALSE),"")</f>
        <v/>
      </c>
      <c r="H230" s="227">
        <f t="shared" si="32"/>
        <v>0.50520833333333404</v>
      </c>
      <c r="I230" s="218"/>
      <c r="J230" s="82">
        <f t="shared" si="30"/>
        <v>0</v>
      </c>
    </row>
    <row r="231" spans="2:10" ht="15" customHeight="1" outlineLevel="1" thickBot="1" x14ac:dyDescent="0.3">
      <c r="B231" s="219">
        <v>0</v>
      </c>
      <c r="C231" s="220"/>
      <c r="D231" s="221"/>
      <c r="E231" s="421"/>
      <c r="F231" s="422"/>
      <c r="G231" s="411"/>
      <c r="H231" s="221"/>
      <c r="I231" s="223"/>
      <c r="J231" s="82">
        <f t="shared" si="30"/>
        <v>0</v>
      </c>
    </row>
    <row r="232" spans="2:10" ht="15" customHeight="1" x14ac:dyDescent="0.25">
      <c r="B232" s="224">
        <f>+Kategóriák!$E$19</f>
        <v>0</v>
      </c>
      <c r="C232" s="225"/>
      <c r="D232" s="225"/>
      <c r="E232" s="423"/>
      <c r="F232" s="407"/>
      <c r="G232" s="412"/>
      <c r="H232" s="7">
        <v>3.4722222222222224E-4</v>
      </c>
      <c r="I232" s="226"/>
      <c r="J232" s="74"/>
    </row>
    <row r="233" spans="2:10" ht="15" hidden="1" customHeight="1" outlineLevel="1" x14ac:dyDescent="0.25">
      <c r="B233" s="180"/>
      <c r="C233" s="209" t="str">
        <f>IFERROR(VLOOKUP($B233,'Nevezési lista'!$C$4:$K$116,MATCH(C$4,'Nevezési lista'!$C$4:$K$4,0),FALSE),"")</f>
        <v/>
      </c>
      <c r="D233" s="210">
        <f>+B232</f>
        <v>0</v>
      </c>
      <c r="E233" s="415" t="str">
        <f>IFERROR(VLOOKUP($B233,'Nevezési lista'!$C$4:$K$116,MATCH(E$4,'Nevezési lista'!$C$4:$K$4,0),FALSE),"")</f>
        <v/>
      </c>
      <c r="F233" s="416" t="str">
        <f>IFERROR(VLOOKUP($B233,'Nevezési lista'!$C$4:$K$116,MATCH(F$4,'Nevezési lista'!$C$4:$K$4,0),FALSE),"")</f>
        <v/>
      </c>
      <c r="G233" s="408" t="str">
        <f>IFERROR(VLOOKUP($B233,'Nevezési lista'!$C$4:$K$116,MATCH(G$4,'Nevezési lista'!$C$4:$K$4,0),FALSE),"")</f>
        <v/>
      </c>
      <c r="H233" s="6">
        <v>0.50034722222222217</v>
      </c>
      <c r="I233" s="211"/>
      <c r="J233" s="82">
        <f t="shared" si="30"/>
        <v>0</v>
      </c>
    </row>
    <row r="234" spans="2:10" ht="15" hidden="1" customHeight="1" outlineLevel="1" x14ac:dyDescent="0.25">
      <c r="B234" s="187"/>
      <c r="C234" s="189" t="str">
        <f>IFERROR(VLOOKUP($B234,'Nevezési lista'!$C$4:$K$116,MATCH(C$4,'Nevezési lista'!$C$4:$K$4,0),FALSE),"")</f>
        <v/>
      </c>
      <c r="D234" s="212">
        <f>+D233</f>
        <v>0</v>
      </c>
      <c r="E234" s="417" t="str">
        <f>IFERROR(VLOOKUP($B234,'Nevezési lista'!$C$4:$K$116,MATCH(E$4,'Nevezési lista'!$C$4:$K$4,0),FALSE),"")</f>
        <v/>
      </c>
      <c r="F234" s="418" t="str">
        <f>IFERROR(VLOOKUP($B234,'Nevezési lista'!$C$4:$K$116,MATCH(F$4,'Nevezési lista'!$C$4:$K$4,0),FALSE),"")</f>
        <v/>
      </c>
      <c r="G234" s="409" t="str">
        <f>IFERROR(VLOOKUP($B234,'Nevezési lista'!$C$4:$K$116,MATCH(G$4,'Nevezési lista'!$C$4:$K$4,0),FALSE),"")</f>
        <v/>
      </c>
      <c r="H234" s="213">
        <f>H233+$H$232</f>
        <v>0.50069444444444444</v>
      </c>
      <c r="I234" s="214"/>
      <c r="J234" s="82">
        <f t="shared" si="30"/>
        <v>0</v>
      </c>
    </row>
    <row r="235" spans="2:10" ht="15" hidden="1" customHeight="1" outlineLevel="1" x14ac:dyDescent="0.25">
      <c r="B235" s="187"/>
      <c r="C235" s="189" t="str">
        <f>IFERROR(VLOOKUP($B235,'Nevezési lista'!$C$4:$K$116,MATCH(C$4,'Nevezési lista'!$C$4:$K$4,0),FALSE),"")</f>
        <v/>
      </c>
      <c r="D235" s="212">
        <f t="shared" ref="D235:D247" si="33">+D234</f>
        <v>0</v>
      </c>
      <c r="E235" s="417" t="str">
        <f>IFERROR(VLOOKUP($B235,'Nevezési lista'!$C$4:$K$116,MATCH(E$4,'Nevezési lista'!$C$4:$K$4,0),FALSE),"")</f>
        <v/>
      </c>
      <c r="F235" s="418" t="str">
        <f>IFERROR(VLOOKUP($B235,'Nevezési lista'!$C$4:$K$116,MATCH(F$4,'Nevezési lista'!$C$4:$K$4,0),FALSE),"")</f>
        <v/>
      </c>
      <c r="G235" s="409" t="str">
        <f>IFERROR(VLOOKUP($B235,'Nevezési lista'!$C$4:$K$116,MATCH(G$4,'Nevezési lista'!$C$4:$K$4,0),FALSE),"")</f>
        <v/>
      </c>
      <c r="H235" s="213">
        <f t="shared" ref="H235:H247" si="34">H234+$H$232</f>
        <v>0.50104166666666672</v>
      </c>
      <c r="I235" s="214"/>
      <c r="J235" s="82">
        <f t="shared" si="30"/>
        <v>0</v>
      </c>
    </row>
    <row r="236" spans="2:10" ht="15" hidden="1" customHeight="1" outlineLevel="1" x14ac:dyDescent="0.25">
      <c r="B236" s="187"/>
      <c r="C236" s="189" t="str">
        <f>IFERROR(VLOOKUP($B236,'Nevezési lista'!$C$4:$K$116,MATCH(C$4,'Nevezési lista'!$C$4:$K$4,0),FALSE),"")</f>
        <v/>
      </c>
      <c r="D236" s="212">
        <f t="shared" si="33"/>
        <v>0</v>
      </c>
      <c r="E236" s="417" t="str">
        <f>IFERROR(VLOOKUP($B236,'Nevezési lista'!$C$4:$K$116,MATCH(E$4,'Nevezési lista'!$C$4:$K$4,0),FALSE),"")</f>
        <v/>
      </c>
      <c r="F236" s="418" t="str">
        <f>IFERROR(VLOOKUP($B236,'Nevezési lista'!$C$4:$K$116,MATCH(F$4,'Nevezési lista'!$C$4:$K$4,0),FALSE),"")</f>
        <v/>
      </c>
      <c r="G236" s="409" t="str">
        <f>IFERROR(VLOOKUP($B236,'Nevezési lista'!$C$4:$K$116,MATCH(G$4,'Nevezési lista'!$C$4:$K$4,0),FALSE),"")</f>
        <v/>
      </c>
      <c r="H236" s="213">
        <f t="shared" si="34"/>
        <v>0.50138888888888899</v>
      </c>
      <c r="I236" s="214"/>
      <c r="J236" s="82">
        <f t="shared" si="30"/>
        <v>0</v>
      </c>
    </row>
    <row r="237" spans="2:10" ht="15" hidden="1" customHeight="1" outlineLevel="1" x14ac:dyDescent="0.25">
      <c r="B237" s="187"/>
      <c r="C237" s="189" t="str">
        <f>IFERROR(VLOOKUP($B237,'Nevezési lista'!$C$4:$K$116,MATCH(C$4,'Nevezési lista'!$C$4:$K$4,0),FALSE),"")</f>
        <v/>
      </c>
      <c r="D237" s="212">
        <f t="shared" si="33"/>
        <v>0</v>
      </c>
      <c r="E237" s="417" t="str">
        <f>IFERROR(VLOOKUP($B237,'Nevezési lista'!$C$4:$K$116,MATCH(E$4,'Nevezési lista'!$C$4:$K$4,0),FALSE),"")</f>
        <v/>
      </c>
      <c r="F237" s="418" t="str">
        <f>IFERROR(VLOOKUP($B237,'Nevezési lista'!$C$4:$K$116,MATCH(F$4,'Nevezési lista'!$C$4:$K$4,0),FALSE),"")</f>
        <v/>
      </c>
      <c r="G237" s="409" t="str">
        <f>IFERROR(VLOOKUP($B237,'Nevezési lista'!$C$4:$K$116,MATCH(G$4,'Nevezési lista'!$C$4:$K$4,0),FALSE),"")</f>
        <v/>
      </c>
      <c r="H237" s="213">
        <f t="shared" si="34"/>
        <v>0.50173611111111127</v>
      </c>
      <c r="I237" s="214"/>
      <c r="J237" s="82">
        <f t="shared" si="30"/>
        <v>0</v>
      </c>
    </row>
    <row r="238" spans="2:10" ht="15" hidden="1" customHeight="1" outlineLevel="1" x14ac:dyDescent="0.25">
      <c r="B238" s="187"/>
      <c r="C238" s="189" t="str">
        <f>IFERROR(VLOOKUP($B238,'Nevezési lista'!$C$4:$K$116,MATCH(C$4,'Nevezési lista'!$C$4:$K$4,0),FALSE),"")</f>
        <v/>
      </c>
      <c r="D238" s="212">
        <f t="shared" si="33"/>
        <v>0</v>
      </c>
      <c r="E238" s="417" t="str">
        <f>IFERROR(VLOOKUP($B238,'Nevezési lista'!$C$4:$K$116,MATCH(E$4,'Nevezési lista'!$C$4:$K$4,0),FALSE),"")</f>
        <v/>
      </c>
      <c r="F238" s="418" t="str">
        <f>IFERROR(VLOOKUP($B238,'Nevezési lista'!$C$4:$K$116,MATCH(F$4,'Nevezési lista'!$C$4:$K$4,0),FALSE),"")</f>
        <v/>
      </c>
      <c r="G238" s="409" t="str">
        <f>IFERROR(VLOOKUP($B238,'Nevezési lista'!$C$4:$K$116,MATCH(G$4,'Nevezési lista'!$C$4:$K$4,0),FALSE),"")</f>
        <v/>
      </c>
      <c r="H238" s="213">
        <f t="shared" si="34"/>
        <v>0.50208333333333355</v>
      </c>
      <c r="I238" s="214"/>
      <c r="J238" s="82">
        <f t="shared" si="30"/>
        <v>0</v>
      </c>
    </row>
    <row r="239" spans="2:10" ht="15" hidden="1" customHeight="1" outlineLevel="1" x14ac:dyDescent="0.25">
      <c r="B239" s="187"/>
      <c r="C239" s="189" t="str">
        <f>IFERROR(VLOOKUP($B239,'Nevezési lista'!$C$4:$K$116,MATCH(C$4,'Nevezési lista'!$C$4:$K$4,0),FALSE),"")</f>
        <v/>
      </c>
      <c r="D239" s="212">
        <f t="shared" si="33"/>
        <v>0</v>
      </c>
      <c r="E239" s="417" t="str">
        <f>IFERROR(VLOOKUP($B239,'Nevezési lista'!$C$4:$K$116,MATCH(E$4,'Nevezési lista'!$C$4:$K$4,0),FALSE),"")</f>
        <v/>
      </c>
      <c r="F239" s="418" t="str">
        <f>IFERROR(VLOOKUP($B239,'Nevezési lista'!$C$4:$K$116,MATCH(F$4,'Nevezési lista'!$C$4:$K$4,0),FALSE),"")</f>
        <v/>
      </c>
      <c r="G239" s="409" t="str">
        <f>IFERROR(VLOOKUP($B239,'Nevezési lista'!$C$4:$K$116,MATCH(G$4,'Nevezési lista'!$C$4:$K$4,0),FALSE),"")</f>
        <v/>
      </c>
      <c r="H239" s="213">
        <f t="shared" si="34"/>
        <v>0.50243055555555582</v>
      </c>
      <c r="I239" s="214"/>
      <c r="J239" s="82">
        <f t="shared" si="30"/>
        <v>0</v>
      </c>
    </row>
    <row r="240" spans="2:10" ht="15" hidden="1" customHeight="1" outlineLevel="1" x14ac:dyDescent="0.25">
      <c r="B240" s="187"/>
      <c r="C240" s="189" t="str">
        <f>IFERROR(VLOOKUP($B240,'Nevezési lista'!$C$4:$K$116,MATCH(C$4,'Nevezési lista'!$C$4:$K$4,0),FALSE),"")</f>
        <v/>
      </c>
      <c r="D240" s="212">
        <f t="shared" si="33"/>
        <v>0</v>
      </c>
      <c r="E240" s="417" t="str">
        <f>IFERROR(VLOOKUP($B240,'Nevezési lista'!$C$4:$K$116,MATCH(E$4,'Nevezési lista'!$C$4:$K$4,0),FALSE),"")</f>
        <v/>
      </c>
      <c r="F240" s="418" t="str">
        <f>IFERROR(VLOOKUP($B240,'Nevezési lista'!$C$4:$K$116,MATCH(F$4,'Nevezési lista'!$C$4:$K$4,0),FALSE),"")</f>
        <v/>
      </c>
      <c r="G240" s="409" t="str">
        <f>IFERROR(VLOOKUP($B240,'Nevezési lista'!$C$4:$K$116,MATCH(G$4,'Nevezési lista'!$C$4:$K$4,0),FALSE),"")</f>
        <v/>
      </c>
      <c r="H240" s="213">
        <f t="shared" si="34"/>
        <v>0.5027777777777781</v>
      </c>
      <c r="I240" s="214"/>
      <c r="J240" s="82">
        <f t="shared" si="30"/>
        <v>0</v>
      </c>
    </row>
    <row r="241" spans="2:10" ht="15" hidden="1" customHeight="1" outlineLevel="1" x14ac:dyDescent="0.25">
      <c r="B241" s="187"/>
      <c r="C241" s="189" t="str">
        <f>IFERROR(VLOOKUP($B241,'Nevezési lista'!$C$4:$K$116,MATCH(C$4,'Nevezési lista'!$C$4:$K$4,0),FALSE),"")</f>
        <v/>
      </c>
      <c r="D241" s="212">
        <f t="shared" si="33"/>
        <v>0</v>
      </c>
      <c r="E241" s="417" t="str">
        <f>IFERROR(VLOOKUP($B241,'Nevezési lista'!$C$4:$K$116,MATCH(E$4,'Nevezési lista'!$C$4:$K$4,0),FALSE),"")</f>
        <v/>
      </c>
      <c r="F241" s="418" t="str">
        <f>IFERROR(VLOOKUP($B241,'Nevezési lista'!$C$4:$K$116,MATCH(F$4,'Nevezési lista'!$C$4:$K$4,0),FALSE),"")</f>
        <v/>
      </c>
      <c r="G241" s="409" t="str">
        <f>IFERROR(VLOOKUP($B241,'Nevezési lista'!$C$4:$K$116,MATCH(G$4,'Nevezési lista'!$C$4:$K$4,0),FALSE),"")</f>
        <v/>
      </c>
      <c r="H241" s="213">
        <f t="shared" si="34"/>
        <v>0.50312500000000038</v>
      </c>
      <c r="I241" s="214"/>
      <c r="J241" s="82">
        <f t="shared" si="30"/>
        <v>0</v>
      </c>
    </row>
    <row r="242" spans="2:10" ht="15" hidden="1" customHeight="1" outlineLevel="1" x14ac:dyDescent="0.25">
      <c r="B242" s="187"/>
      <c r="C242" s="189" t="str">
        <f>IFERROR(VLOOKUP($B242,'Nevezési lista'!$C$4:$K$116,MATCH(C$4,'Nevezési lista'!$C$4:$K$4,0),FALSE),"")</f>
        <v/>
      </c>
      <c r="D242" s="212">
        <f t="shared" si="33"/>
        <v>0</v>
      </c>
      <c r="E242" s="417" t="str">
        <f>IFERROR(VLOOKUP($B242,'Nevezési lista'!$C$4:$K$116,MATCH(E$4,'Nevezési lista'!$C$4:$K$4,0),FALSE),"")</f>
        <v/>
      </c>
      <c r="F242" s="418" t="str">
        <f>IFERROR(VLOOKUP($B242,'Nevezési lista'!$C$4:$K$116,MATCH(F$4,'Nevezési lista'!$C$4:$K$4,0),FALSE),"")</f>
        <v/>
      </c>
      <c r="G242" s="409" t="str">
        <f>IFERROR(VLOOKUP($B242,'Nevezési lista'!$C$4:$K$116,MATCH(G$4,'Nevezési lista'!$C$4:$K$4,0),FALSE),"")</f>
        <v/>
      </c>
      <c r="H242" s="213">
        <f t="shared" si="34"/>
        <v>0.50347222222222265</v>
      </c>
      <c r="I242" s="214"/>
      <c r="J242" s="82">
        <f t="shared" si="30"/>
        <v>0</v>
      </c>
    </row>
    <row r="243" spans="2:10" ht="15" hidden="1" customHeight="1" outlineLevel="1" x14ac:dyDescent="0.25">
      <c r="B243" s="187"/>
      <c r="C243" s="189" t="str">
        <f>IFERROR(VLOOKUP($B243,'Nevezési lista'!$C$4:$K$116,MATCH(C$4,'Nevezési lista'!$C$4:$K$4,0),FALSE),"")</f>
        <v/>
      </c>
      <c r="D243" s="212">
        <f t="shared" si="33"/>
        <v>0</v>
      </c>
      <c r="E243" s="417" t="str">
        <f>IFERROR(VLOOKUP($B243,'Nevezési lista'!$C$4:$K$116,MATCH(E$4,'Nevezési lista'!$C$4:$K$4,0),FALSE),"")</f>
        <v/>
      </c>
      <c r="F243" s="418" t="str">
        <f>IFERROR(VLOOKUP($B243,'Nevezési lista'!$C$4:$K$116,MATCH(F$4,'Nevezési lista'!$C$4:$K$4,0),FALSE),"")</f>
        <v/>
      </c>
      <c r="G243" s="409" t="str">
        <f>IFERROR(VLOOKUP($B243,'Nevezési lista'!$C$4:$K$116,MATCH(G$4,'Nevezési lista'!$C$4:$K$4,0),FALSE),"")</f>
        <v/>
      </c>
      <c r="H243" s="213">
        <f t="shared" si="34"/>
        <v>0.50381944444444493</v>
      </c>
      <c r="I243" s="214"/>
      <c r="J243" s="82">
        <f t="shared" si="30"/>
        <v>0</v>
      </c>
    </row>
    <row r="244" spans="2:10" ht="15" hidden="1" customHeight="1" outlineLevel="1" x14ac:dyDescent="0.25">
      <c r="B244" s="187"/>
      <c r="C244" s="189" t="str">
        <f>IFERROR(VLOOKUP($B244,'Nevezési lista'!$C$4:$K$116,MATCH(C$4,'Nevezési lista'!$C$4:$K$4,0),FALSE),"")</f>
        <v/>
      </c>
      <c r="D244" s="212">
        <f t="shared" si="33"/>
        <v>0</v>
      </c>
      <c r="E244" s="417" t="str">
        <f>IFERROR(VLOOKUP($B244,'Nevezési lista'!$C$4:$K$116,MATCH(E$4,'Nevezési lista'!$C$4:$K$4,0),FALSE),"")</f>
        <v/>
      </c>
      <c r="F244" s="418" t="str">
        <f>IFERROR(VLOOKUP($B244,'Nevezési lista'!$C$4:$K$116,MATCH(F$4,'Nevezési lista'!$C$4:$K$4,0),FALSE),"")</f>
        <v/>
      </c>
      <c r="G244" s="409" t="str">
        <f>IFERROR(VLOOKUP($B244,'Nevezési lista'!$C$4:$K$116,MATCH(G$4,'Nevezési lista'!$C$4:$K$4,0),FALSE),"")</f>
        <v/>
      </c>
      <c r="H244" s="213">
        <f t="shared" si="34"/>
        <v>0.50416666666666721</v>
      </c>
      <c r="I244" s="214"/>
      <c r="J244" s="82">
        <f t="shared" si="30"/>
        <v>0</v>
      </c>
    </row>
    <row r="245" spans="2:10" ht="15" hidden="1" customHeight="1" outlineLevel="1" x14ac:dyDescent="0.25">
      <c r="B245" s="187"/>
      <c r="C245" s="189" t="str">
        <f>IFERROR(VLOOKUP($B245,'Nevezési lista'!$C$4:$K$116,MATCH(C$4,'Nevezési lista'!$C$4:$K$4,0),FALSE),"")</f>
        <v/>
      </c>
      <c r="D245" s="212">
        <f t="shared" si="33"/>
        <v>0</v>
      </c>
      <c r="E245" s="417" t="str">
        <f>IFERROR(VLOOKUP($B245,'Nevezési lista'!$C$4:$K$116,MATCH(E$4,'Nevezési lista'!$C$4:$K$4,0),FALSE),"")</f>
        <v/>
      </c>
      <c r="F245" s="418" t="str">
        <f>IFERROR(VLOOKUP($B245,'Nevezési lista'!$C$4:$K$116,MATCH(F$4,'Nevezési lista'!$C$4:$K$4,0),FALSE),"")</f>
        <v/>
      </c>
      <c r="G245" s="409" t="str">
        <f>IFERROR(VLOOKUP($B245,'Nevezési lista'!$C$4:$K$116,MATCH(G$4,'Nevezési lista'!$C$4:$K$4,0),FALSE),"")</f>
        <v/>
      </c>
      <c r="H245" s="213">
        <f t="shared" si="34"/>
        <v>0.50451388888888948</v>
      </c>
      <c r="I245" s="214"/>
      <c r="J245" s="82">
        <f t="shared" si="30"/>
        <v>0</v>
      </c>
    </row>
    <row r="246" spans="2:10" ht="15" hidden="1" customHeight="1" outlineLevel="1" x14ac:dyDescent="0.25">
      <c r="B246" s="187"/>
      <c r="C246" s="189" t="str">
        <f>IFERROR(VLOOKUP($B246,'Nevezési lista'!$C$4:$K$116,MATCH(C$4,'Nevezési lista'!$C$4:$K$4,0),FALSE),"")</f>
        <v/>
      </c>
      <c r="D246" s="212">
        <f t="shared" si="33"/>
        <v>0</v>
      </c>
      <c r="E246" s="417" t="str">
        <f>IFERROR(VLOOKUP($B246,'Nevezési lista'!$C$4:$K$116,MATCH(E$4,'Nevezési lista'!$C$4:$K$4,0),FALSE),"")</f>
        <v/>
      </c>
      <c r="F246" s="418" t="str">
        <f>IFERROR(VLOOKUP($B246,'Nevezési lista'!$C$4:$K$116,MATCH(F$4,'Nevezési lista'!$C$4:$K$4,0),FALSE),"")</f>
        <v/>
      </c>
      <c r="G246" s="409" t="str">
        <f>IFERROR(VLOOKUP($B246,'Nevezési lista'!$C$4:$K$116,MATCH(G$4,'Nevezési lista'!$C$4:$K$4,0),FALSE),"")</f>
        <v/>
      </c>
      <c r="H246" s="213">
        <f t="shared" si="34"/>
        <v>0.50486111111111176</v>
      </c>
      <c r="I246" s="214"/>
      <c r="J246" s="82">
        <f t="shared" si="30"/>
        <v>0</v>
      </c>
    </row>
    <row r="247" spans="2:10" ht="15" hidden="1" customHeight="1" outlineLevel="1" x14ac:dyDescent="0.25">
      <c r="B247" s="215"/>
      <c r="C247" s="216" t="str">
        <f>IFERROR(VLOOKUP($B247,'Nevezési lista'!$C$4:$K$116,MATCH(C$4,'Nevezési lista'!$C$4:$K$4,0),FALSE),"")</f>
        <v/>
      </c>
      <c r="D247" s="217">
        <f t="shared" si="33"/>
        <v>0</v>
      </c>
      <c r="E247" s="419" t="str">
        <f>IFERROR(VLOOKUP($B247,'Nevezési lista'!$C$4:$K$116,MATCH(E$4,'Nevezési lista'!$C$4:$K$4,0),FALSE),"")</f>
        <v/>
      </c>
      <c r="F247" s="420" t="str">
        <f>IFERROR(VLOOKUP($B247,'Nevezési lista'!$C$4:$K$116,MATCH(F$4,'Nevezési lista'!$C$4:$K$4,0),FALSE),"")</f>
        <v/>
      </c>
      <c r="G247" s="410" t="str">
        <f>IFERROR(VLOOKUP($B247,'Nevezési lista'!$C$4:$K$116,MATCH(G$4,'Nevezési lista'!$C$4:$K$4,0),FALSE),"")</f>
        <v/>
      </c>
      <c r="H247" s="227">
        <f t="shared" si="34"/>
        <v>0.50520833333333404</v>
      </c>
      <c r="I247" s="218"/>
      <c r="J247" s="82">
        <f t="shared" si="30"/>
        <v>0</v>
      </c>
    </row>
    <row r="248" spans="2:10" ht="15" customHeight="1" outlineLevel="1" thickBot="1" x14ac:dyDescent="0.3">
      <c r="B248" s="219">
        <v>0</v>
      </c>
      <c r="C248" s="220"/>
      <c r="D248" s="221"/>
      <c r="E248" s="421"/>
      <c r="F248" s="422"/>
      <c r="G248" s="411"/>
      <c r="H248" s="221"/>
      <c r="I248" s="223"/>
      <c r="J248" s="82">
        <f t="shared" si="30"/>
        <v>0</v>
      </c>
    </row>
    <row r="249" spans="2:10" ht="15" customHeight="1" x14ac:dyDescent="0.25">
      <c r="B249" s="224">
        <f>+Kategóriák!$E$20</f>
        <v>0</v>
      </c>
      <c r="C249" s="225"/>
      <c r="D249" s="225"/>
      <c r="E249" s="423"/>
      <c r="F249" s="407"/>
      <c r="G249" s="412"/>
      <c r="H249" s="7">
        <v>3.4722222222222224E-4</v>
      </c>
      <c r="I249" s="226"/>
      <c r="J249" s="74"/>
    </row>
    <row r="250" spans="2:10" ht="15" hidden="1" customHeight="1" outlineLevel="1" x14ac:dyDescent="0.25">
      <c r="B250" s="180"/>
      <c r="C250" s="209" t="str">
        <f>IFERROR(VLOOKUP($B250,'Nevezési lista'!$C$4:$K$116,MATCH(C$4,'Nevezési lista'!$C$4:$K$4,0),FALSE),"")</f>
        <v/>
      </c>
      <c r="D250" s="210">
        <f>+B249</f>
        <v>0</v>
      </c>
      <c r="E250" s="415" t="str">
        <f>IFERROR(VLOOKUP($B250,'Nevezési lista'!$C$4:$K$116,MATCH(E$4,'Nevezési lista'!$C$4:$K$4,0),FALSE),"")</f>
        <v/>
      </c>
      <c r="F250" s="416" t="str">
        <f>IFERROR(VLOOKUP($B250,'Nevezési lista'!$C$4:$K$116,MATCH(F$4,'Nevezési lista'!$C$4:$K$4,0),FALSE),"")</f>
        <v/>
      </c>
      <c r="G250" s="408" t="str">
        <f>IFERROR(VLOOKUP($B250,'Nevezési lista'!$C$4:$K$116,MATCH(G$4,'Nevezési lista'!$C$4:$K$4,0),FALSE),"")</f>
        <v/>
      </c>
      <c r="H250" s="6">
        <v>0.50034722222222217</v>
      </c>
      <c r="I250" s="211"/>
      <c r="J250" s="82">
        <f t="shared" si="30"/>
        <v>0</v>
      </c>
    </row>
    <row r="251" spans="2:10" ht="15" hidden="1" customHeight="1" outlineLevel="1" x14ac:dyDescent="0.25">
      <c r="B251" s="187"/>
      <c r="C251" s="189" t="str">
        <f>IFERROR(VLOOKUP($B251,'Nevezési lista'!$C$4:$K$116,MATCH(C$4,'Nevezési lista'!$C$4:$K$4,0),FALSE),"")</f>
        <v/>
      </c>
      <c r="D251" s="212">
        <f>+D250</f>
        <v>0</v>
      </c>
      <c r="E251" s="417" t="str">
        <f>IFERROR(VLOOKUP($B251,'Nevezési lista'!$C$4:$K$116,MATCH(E$4,'Nevezési lista'!$C$4:$K$4,0),FALSE),"")</f>
        <v/>
      </c>
      <c r="F251" s="418" t="str">
        <f>IFERROR(VLOOKUP($B251,'Nevezési lista'!$C$4:$K$116,MATCH(F$4,'Nevezési lista'!$C$4:$K$4,0),FALSE),"")</f>
        <v/>
      </c>
      <c r="G251" s="409" t="str">
        <f>IFERROR(VLOOKUP($B251,'Nevezési lista'!$C$4:$K$116,MATCH(G$4,'Nevezési lista'!$C$4:$K$4,0),FALSE),"")</f>
        <v/>
      </c>
      <c r="H251" s="213">
        <f>H250+$H$249</f>
        <v>0.50069444444444444</v>
      </c>
      <c r="I251" s="214"/>
      <c r="J251" s="82">
        <f t="shared" si="30"/>
        <v>0</v>
      </c>
    </row>
    <row r="252" spans="2:10" ht="15" hidden="1" customHeight="1" outlineLevel="1" x14ac:dyDescent="0.25">
      <c r="B252" s="187"/>
      <c r="C252" s="189" t="str">
        <f>IFERROR(VLOOKUP($B252,'Nevezési lista'!$C$4:$K$116,MATCH(C$4,'Nevezési lista'!$C$4:$K$4,0),FALSE),"")</f>
        <v/>
      </c>
      <c r="D252" s="212">
        <f t="shared" ref="D252:D264" si="35">+D251</f>
        <v>0</v>
      </c>
      <c r="E252" s="417" t="str">
        <f>IFERROR(VLOOKUP($B252,'Nevezési lista'!$C$4:$K$116,MATCH(E$4,'Nevezési lista'!$C$4:$K$4,0),FALSE),"")</f>
        <v/>
      </c>
      <c r="F252" s="418" t="str">
        <f>IFERROR(VLOOKUP($B252,'Nevezési lista'!$C$4:$K$116,MATCH(F$4,'Nevezési lista'!$C$4:$K$4,0),FALSE),"")</f>
        <v/>
      </c>
      <c r="G252" s="409" t="str">
        <f>IFERROR(VLOOKUP($B252,'Nevezési lista'!$C$4:$K$116,MATCH(G$4,'Nevezési lista'!$C$4:$K$4,0),FALSE),"")</f>
        <v/>
      </c>
      <c r="H252" s="213">
        <f t="shared" ref="H252:H264" si="36">H251+$H$249</f>
        <v>0.50104166666666672</v>
      </c>
      <c r="I252" s="214"/>
      <c r="J252" s="82">
        <f t="shared" si="30"/>
        <v>0</v>
      </c>
    </row>
    <row r="253" spans="2:10" ht="15" hidden="1" customHeight="1" outlineLevel="1" x14ac:dyDescent="0.25">
      <c r="B253" s="187"/>
      <c r="C253" s="189" t="str">
        <f>IFERROR(VLOOKUP($B253,'Nevezési lista'!$C$4:$K$116,MATCH(C$4,'Nevezési lista'!$C$4:$K$4,0),FALSE),"")</f>
        <v/>
      </c>
      <c r="D253" s="212">
        <f t="shared" si="35"/>
        <v>0</v>
      </c>
      <c r="E253" s="417" t="str">
        <f>IFERROR(VLOOKUP($B253,'Nevezési lista'!$C$4:$K$116,MATCH(E$4,'Nevezési lista'!$C$4:$K$4,0),FALSE),"")</f>
        <v/>
      </c>
      <c r="F253" s="418" t="str">
        <f>IFERROR(VLOOKUP($B253,'Nevezési lista'!$C$4:$K$116,MATCH(F$4,'Nevezési lista'!$C$4:$K$4,0),FALSE),"")</f>
        <v/>
      </c>
      <c r="G253" s="409" t="str">
        <f>IFERROR(VLOOKUP($B253,'Nevezési lista'!$C$4:$K$116,MATCH(G$4,'Nevezési lista'!$C$4:$K$4,0),FALSE),"")</f>
        <v/>
      </c>
      <c r="H253" s="213">
        <f t="shared" si="36"/>
        <v>0.50138888888888899</v>
      </c>
      <c r="I253" s="214"/>
      <c r="J253" s="82">
        <f t="shared" si="30"/>
        <v>0</v>
      </c>
    </row>
    <row r="254" spans="2:10" ht="15" hidden="1" customHeight="1" outlineLevel="1" x14ac:dyDescent="0.25">
      <c r="B254" s="187"/>
      <c r="C254" s="189" t="str">
        <f>IFERROR(VLOOKUP($B254,'Nevezési lista'!$C$4:$K$116,MATCH(C$4,'Nevezési lista'!$C$4:$K$4,0),FALSE),"")</f>
        <v/>
      </c>
      <c r="D254" s="212">
        <f t="shared" si="35"/>
        <v>0</v>
      </c>
      <c r="E254" s="417" t="str">
        <f>IFERROR(VLOOKUP($B254,'Nevezési lista'!$C$4:$K$116,MATCH(E$4,'Nevezési lista'!$C$4:$K$4,0),FALSE),"")</f>
        <v/>
      </c>
      <c r="F254" s="418" t="str">
        <f>IFERROR(VLOOKUP($B254,'Nevezési lista'!$C$4:$K$116,MATCH(F$4,'Nevezési lista'!$C$4:$K$4,0),FALSE),"")</f>
        <v/>
      </c>
      <c r="G254" s="409" t="str">
        <f>IFERROR(VLOOKUP($B254,'Nevezési lista'!$C$4:$K$116,MATCH(G$4,'Nevezési lista'!$C$4:$K$4,0),FALSE),"")</f>
        <v/>
      </c>
      <c r="H254" s="213">
        <f t="shared" si="36"/>
        <v>0.50173611111111127</v>
      </c>
      <c r="I254" s="214"/>
      <c r="J254" s="82">
        <f t="shared" si="30"/>
        <v>0</v>
      </c>
    </row>
    <row r="255" spans="2:10" ht="15" hidden="1" customHeight="1" outlineLevel="1" x14ac:dyDescent="0.25">
      <c r="B255" s="187"/>
      <c r="C255" s="189" t="str">
        <f>IFERROR(VLOOKUP($B255,'Nevezési lista'!$C$4:$K$116,MATCH(C$4,'Nevezési lista'!$C$4:$K$4,0),FALSE),"")</f>
        <v/>
      </c>
      <c r="D255" s="212">
        <f t="shared" si="35"/>
        <v>0</v>
      </c>
      <c r="E255" s="417" t="str">
        <f>IFERROR(VLOOKUP($B255,'Nevezési lista'!$C$4:$K$116,MATCH(E$4,'Nevezési lista'!$C$4:$K$4,0),FALSE),"")</f>
        <v/>
      </c>
      <c r="F255" s="418" t="str">
        <f>IFERROR(VLOOKUP($B255,'Nevezési lista'!$C$4:$K$116,MATCH(F$4,'Nevezési lista'!$C$4:$K$4,0),FALSE),"")</f>
        <v/>
      </c>
      <c r="G255" s="409" t="str">
        <f>IFERROR(VLOOKUP($B255,'Nevezési lista'!$C$4:$K$116,MATCH(G$4,'Nevezési lista'!$C$4:$K$4,0),FALSE),"")</f>
        <v/>
      </c>
      <c r="H255" s="213">
        <f t="shared" si="36"/>
        <v>0.50208333333333355</v>
      </c>
      <c r="I255" s="214"/>
      <c r="J255" s="82">
        <f t="shared" si="30"/>
        <v>0</v>
      </c>
    </row>
    <row r="256" spans="2:10" ht="15" hidden="1" customHeight="1" outlineLevel="1" x14ac:dyDescent="0.25">
      <c r="B256" s="187"/>
      <c r="C256" s="189" t="str">
        <f>IFERROR(VLOOKUP($B256,'Nevezési lista'!$C$4:$K$116,MATCH(C$4,'Nevezési lista'!$C$4:$K$4,0),FALSE),"")</f>
        <v/>
      </c>
      <c r="D256" s="212">
        <f t="shared" si="35"/>
        <v>0</v>
      </c>
      <c r="E256" s="417" t="str">
        <f>IFERROR(VLOOKUP($B256,'Nevezési lista'!$C$4:$K$116,MATCH(E$4,'Nevezési lista'!$C$4:$K$4,0),FALSE),"")</f>
        <v/>
      </c>
      <c r="F256" s="418" t="str">
        <f>IFERROR(VLOOKUP($B256,'Nevezési lista'!$C$4:$K$116,MATCH(F$4,'Nevezési lista'!$C$4:$K$4,0),FALSE),"")</f>
        <v/>
      </c>
      <c r="G256" s="409" t="str">
        <f>IFERROR(VLOOKUP($B256,'Nevezési lista'!$C$4:$K$116,MATCH(G$4,'Nevezési lista'!$C$4:$K$4,0),FALSE),"")</f>
        <v/>
      </c>
      <c r="H256" s="213">
        <f t="shared" si="36"/>
        <v>0.50243055555555582</v>
      </c>
      <c r="I256" s="214"/>
      <c r="J256" s="82">
        <f t="shared" si="30"/>
        <v>0</v>
      </c>
    </row>
    <row r="257" spans="2:10" ht="15" hidden="1" customHeight="1" outlineLevel="1" x14ac:dyDescent="0.25">
      <c r="B257" s="187"/>
      <c r="C257" s="189" t="str">
        <f>IFERROR(VLOOKUP($B257,'Nevezési lista'!$C$4:$K$116,MATCH(C$4,'Nevezési lista'!$C$4:$K$4,0),FALSE),"")</f>
        <v/>
      </c>
      <c r="D257" s="212">
        <f t="shared" si="35"/>
        <v>0</v>
      </c>
      <c r="E257" s="417" t="str">
        <f>IFERROR(VLOOKUP($B257,'Nevezési lista'!$C$4:$K$116,MATCH(E$4,'Nevezési lista'!$C$4:$K$4,0),FALSE),"")</f>
        <v/>
      </c>
      <c r="F257" s="418" t="str">
        <f>IFERROR(VLOOKUP($B257,'Nevezési lista'!$C$4:$K$116,MATCH(F$4,'Nevezési lista'!$C$4:$K$4,0),FALSE),"")</f>
        <v/>
      </c>
      <c r="G257" s="409" t="str">
        <f>IFERROR(VLOOKUP($B257,'Nevezési lista'!$C$4:$K$116,MATCH(G$4,'Nevezési lista'!$C$4:$K$4,0),FALSE),"")</f>
        <v/>
      </c>
      <c r="H257" s="213">
        <f t="shared" si="36"/>
        <v>0.5027777777777781</v>
      </c>
      <c r="I257" s="214"/>
      <c r="J257" s="82">
        <f t="shared" si="30"/>
        <v>0</v>
      </c>
    </row>
    <row r="258" spans="2:10" ht="15" hidden="1" customHeight="1" outlineLevel="1" x14ac:dyDescent="0.25">
      <c r="B258" s="187"/>
      <c r="C258" s="189" t="str">
        <f>IFERROR(VLOOKUP($B258,'Nevezési lista'!$C$4:$K$116,MATCH(C$4,'Nevezési lista'!$C$4:$K$4,0),FALSE),"")</f>
        <v/>
      </c>
      <c r="D258" s="212">
        <f t="shared" si="35"/>
        <v>0</v>
      </c>
      <c r="E258" s="417" t="str">
        <f>IFERROR(VLOOKUP($B258,'Nevezési lista'!$C$4:$K$116,MATCH(E$4,'Nevezési lista'!$C$4:$K$4,0),FALSE),"")</f>
        <v/>
      </c>
      <c r="F258" s="418" t="str">
        <f>IFERROR(VLOOKUP($B258,'Nevezési lista'!$C$4:$K$116,MATCH(F$4,'Nevezési lista'!$C$4:$K$4,0),FALSE),"")</f>
        <v/>
      </c>
      <c r="G258" s="409" t="str">
        <f>IFERROR(VLOOKUP($B258,'Nevezési lista'!$C$4:$K$116,MATCH(G$4,'Nevezési lista'!$C$4:$K$4,0),FALSE),"")</f>
        <v/>
      </c>
      <c r="H258" s="213">
        <f t="shared" si="36"/>
        <v>0.50312500000000038</v>
      </c>
      <c r="I258" s="214"/>
      <c r="J258" s="82">
        <f t="shared" si="30"/>
        <v>0</v>
      </c>
    </row>
    <row r="259" spans="2:10" ht="15" hidden="1" customHeight="1" outlineLevel="1" x14ac:dyDescent="0.25">
      <c r="B259" s="187"/>
      <c r="C259" s="189" t="str">
        <f>IFERROR(VLOOKUP($B259,'Nevezési lista'!$C$4:$K$116,MATCH(C$4,'Nevezési lista'!$C$4:$K$4,0),FALSE),"")</f>
        <v/>
      </c>
      <c r="D259" s="212">
        <f t="shared" si="35"/>
        <v>0</v>
      </c>
      <c r="E259" s="417" t="str">
        <f>IFERROR(VLOOKUP($B259,'Nevezési lista'!$C$4:$K$116,MATCH(E$4,'Nevezési lista'!$C$4:$K$4,0),FALSE),"")</f>
        <v/>
      </c>
      <c r="F259" s="418" t="str">
        <f>IFERROR(VLOOKUP($B259,'Nevezési lista'!$C$4:$K$116,MATCH(F$4,'Nevezési lista'!$C$4:$K$4,0),FALSE),"")</f>
        <v/>
      </c>
      <c r="G259" s="409" t="str">
        <f>IFERROR(VLOOKUP($B259,'Nevezési lista'!$C$4:$K$116,MATCH(G$4,'Nevezési lista'!$C$4:$K$4,0),FALSE),"")</f>
        <v/>
      </c>
      <c r="H259" s="213">
        <f t="shared" si="36"/>
        <v>0.50347222222222265</v>
      </c>
      <c r="I259" s="214"/>
      <c r="J259" s="82">
        <f t="shared" si="30"/>
        <v>0</v>
      </c>
    </row>
    <row r="260" spans="2:10" ht="15" hidden="1" customHeight="1" outlineLevel="1" x14ac:dyDescent="0.25">
      <c r="B260" s="187"/>
      <c r="C260" s="189" t="str">
        <f>IFERROR(VLOOKUP($B260,'Nevezési lista'!$C$4:$K$116,MATCH(C$4,'Nevezési lista'!$C$4:$K$4,0),FALSE),"")</f>
        <v/>
      </c>
      <c r="D260" s="212">
        <f t="shared" si="35"/>
        <v>0</v>
      </c>
      <c r="E260" s="417" t="str">
        <f>IFERROR(VLOOKUP($B260,'Nevezési lista'!$C$4:$K$116,MATCH(E$4,'Nevezési lista'!$C$4:$K$4,0),FALSE),"")</f>
        <v/>
      </c>
      <c r="F260" s="418" t="str">
        <f>IFERROR(VLOOKUP($B260,'Nevezési lista'!$C$4:$K$116,MATCH(F$4,'Nevezési lista'!$C$4:$K$4,0),FALSE),"")</f>
        <v/>
      </c>
      <c r="G260" s="409" t="str">
        <f>IFERROR(VLOOKUP($B260,'Nevezési lista'!$C$4:$K$116,MATCH(G$4,'Nevezési lista'!$C$4:$K$4,0),FALSE),"")</f>
        <v/>
      </c>
      <c r="H260" s="213">
        <f t="shared" si="36"/>
        <v>0.50381944444444493</v>
      </c>
      <c r="I260" s="214"/>
      <c r="J260" s="82">
        <f t="shared" si="30"/>
        <v>0</v>
      </c>
    </row>
    <row r="261" spans="2:10" ht="15" hidden="1" customHeight="1" outlineLevel="1" x14ac:dyDescent="0.25">
      <c r="B261" s="187"/>
      <c r="C261" s="189" t="str">
        <f>IFERROR(VLOOKUP($B261,'Nevezési lista'!$C$4:$K$116,MATCH(C$4,'Nevezési lista'!$C$4:$K$4,0),FALSE),"")</f>
        <v/>
      </c>
      <c r="D261" s="212">
        <f t="shared" si="35"/>
        <v>0</v>
      </c>
      <c r="E261" s="417" t="str">
        <f>IFERROR(VLOOKUP($B261,'Nevezési lista'!$C$4:$K$116,MATCH(E$4,'Nevezési lista'!$C$4:$K$4,0),FALSE),"")</f>
        <v/>
      </c>
      <c r="F261" s="418" t="str">
        <f>IFERROR(VLOOKUP($B261,'Nevezési lista'!$C$4:$K$116,MATCH(F$4,'Nevezési lista'!$C$4:$K$4,0),FALSE),"")</f>
        <v/>
      </c>
      <c r="G261" s="409" t="str">
        <f>IFERROR(VLOOKUP($B261,'Nevezési lista'!$C$4:$K$116,MATCH(G$4,'Nevezési lista'!$C$4:$K$4,0),FALSE),"")</f>
        <v/>
      </c>
      <c r="H261" s="213">
        <f t="shared" si="36"/>
        <v>0.50416666666666721</v>
      </c>
      <c r="I261" s="214"/>
      <c r="J261" s="82">
        <f t="shared" si="30"/>
        <v>0</v>
      </c>
    </row>
    <row r="262" spans="2:10" ht="15" hidden="1" customHeight="1" outlineLevel="1" x14ac:dyDescent="0.25">
      <c r="B262" s="187"/>
      <c r="C262" s="189" t="str">
        <f>IFERROR(VLOOKUP($B262,'Nevezési lista'!$C$4:$K$116,MATCH(C$4,'Nevezési lista'!$C$4:$K$4,0),FALSE),"")</f>
        <v/>
      </c>
      <c r="D262" s="212">
        <f t="shared" si="35"/>
        <v>0</v>
      </c>
      <c r="E262" s="417" t="str">
        <f>IFERROR(VLOOKUP($B262,'Nevezési lista'!$C$4:$K$116,MATCH(E$4,'Nevezési lista'!$C$4:$K$4,0),FALSE),"")</f>
        <v/>
      </c>
      <c r="F262" s="418" t="str">
        <f>IFERROR(VLOOKUP($B262,'Nevezési lista'!$C$4:$K$116,MATCH(F$4,'Nevezési lista'!$C$4:$K$4,0),FALSE),"")</f>
        <v/>
      </c>
      <c r="G262" s="409" t="str">
        <f>IFERROR(VLOOKUP($B262,'Nevezési lista'!$C$4:$K$116,MATCH(G$4,'Nevezési lista'!$C$4:$K$4,0),FALSE),"")</f>
        <v/>
      </c>
      <c r="H262" s="213">
        <f t="shared" si="36"/>
        <v>0.50451388888888948</v>
      </c>
      <c r="I262" s="214"/>
      <c r="J262" s="82">
        <f t="shared" si="30"/>
        <v>0</v>
      </c>
    </row>
    <row r="263" spans="2:10" ht="15" hidden="1" customHeight="1" outlineLevel="1" x14ac:dyDescent="0.25">
      <c r="B263" s="187"/>
      <c r="C263" s="189" t="str">
        <f>IFERROR(VLOOKUP($B263,'Nevezési lista'!$C$4:$K$116,MATCH(C$4,'Nevezési lista'!$C$4:$K$4,0),FALSE),"")</f>
        <v/>
      </c>
      <c r="D263" s="212">
        <f t="shared" si="35"/>
        <v>0</v>
      </c>
      <c r="E263" s="417" t="str">
        <f>IFERROR(VLOOKUP($B263,'Nevezési lista'!$C$4:$K$116,MATCH(E$4,'Nevezési lista'!$C$4:$K$4,0),FALSE),"")</f>
        <v/>
      </c>
      <c r="F263" s="418" t="str">
        <f>IFERROR(VLOOKUP($B263,'Nevezési lista'!$C$4:$K$116,MATCH(F$4,'Nevezési lista'!$C$4:$K$4,0),FALSE),"")</f>
        <v/>
      </c>
      <c r="G263" s="409" t="str">
        <f>IFERROR(VLOOKUP($B263,'Nevezési lista'!$C$4:$K$116,MATCH(G$4,'Nevezési lista'!$C$4:$K$4,0),FALSE),"")</f>
        <v/>
      </c>
      <c r="H263" s="213">
        <f t="shared" si="36"/>
        <v>0.50486111111111176</v>
      </c>
      <c r="I263" s="214"/>
      <c r="J263" s="82">
        <f t="shared" si="30"/>
        <v>0</v>
      </c>
    </row>
    <row r="264" spans="2:10" ht="15" hidden="1" customHeight="1" outlineLevel="1" x14ac:dyDescent="0.25">
      <c r="B264" s="215"/>
      <c r="C264" s="216" t="str">
        <f>IFERROR(VLOOKUP($B264,'Nevezési lista'!$C$4:$K$116,MATCH(C$4,'Nevezési lista'!$C$4:$K$4,0),FALSE),"")</f>
        <v/>
      </c>
      <c r="D264" s="217">
        <f t="shared" si="35"/>
        <v>0</v>
      </c>
      <c r="E264" s="419" t="str">
        <f>IFERROR(VLOOKUP($B264,'Nevezési lista'!$C$4:$K$116,MATCH(E$4,'Nevezési lista'!$C$4:$K$4,0),FALSE),"")</f>
        <v/>
      </c>
      <c r="F264" s="420" t="str">
        <f>IFERROR(VLOOKUP($B264,'Nevezési lista'!$C$4:$K$116,MATCH(F$4,'Nevezési lista'!$C$4:$K$4,0),FALSE),"")</f>
        <v/>
      </c>
      <c r="G264" s="410" t="str">
        <f>IFERROR(VLOOKUP($B264,'Nevezési lista'!$C$4:$K$116,MATCH(G$4,'Nevezési lista'!$C$4:$K$4,0),FALSE),"")</f>
        <v/>
      </c>
      <c r="H264" s="227">
        <f t="shared" si="36"/>
        <v>0.50520833333333404</v>
      </c>
      <c r="I264" s="218"/>
      <c r="J264" s="82">
        <f t="shared" si="30"/>
        <v>0</v>
      </c>
    </row>
    <row r="265" spans="2:10" ht="15" customHeight="1" outlineLevel="1" thickBot="1" x14ac:dyDescent="0.3">
      <c r="B265" s="219">
        <v>0</v>
      </c>
      <c r="C265" s="220"/>
      <c r="D265" s="221"/>
      <c r="E265" s="421"/>
      <c r="F265" s="422"/>
      <c r="G265" s="411"/>
      <c r="H265" s="221"/>
      <c r="I265" s="223"/>
      <c r="J265" s="82">
        <f t="shared" si="30"/>
        <v>0</v>
      </c>
    </row>
    <row r="266" spans="2:10" ht="15" customHeight="1" x14ac:dyDescent="0.25">
      <c r="B266" s="224">
        <f>+Kategóriák!$E$21</f>
        <v>0</v>
      </c>
      <c r="C266" s="225"/>
      <c r="D266" s="225"/>
      <c r="E266" s="423"/>
      <c r="F266" s="407"/>
      <c r="G266" s="412"/>
      <c r="H266" s="7">
        <v>3.4722222222222224E-4</v>
      </c>
      <c r="I266" s="226"/>
      <c r="J266" s="74"/>
    </row>
    <row r="267" spans="2:10" ht="15" hidden="1" customHeight="1" outlineLevel="1" x14ac:dyDescent="0.25">
      <c r="B267" s="180"/>
      <c r="C267" s="209" t="str">
        <f>IFERROR(VLOOKUP($B267,'Nevezési lista'!$C$4:$K$116,MATCH(C$4,'Nevezési lista'!$C$4:$K$4,0),FALSE),"")</f>
        <v/>
      </c>
      <c r="D267" s="210">
        <f>+B266</f>
        <v>0</v>
      </c>
      <c r="E267" s="415" t="str">
        <f>IFERROR(VLOOKUP($B267,'Nevezési lista'!$C$4:$K$116,MATCH(E$4,'Nevezési lista'!$C$4:$K$4,0),FALSE),"")</f>
        <v/>
      </c>
      <c r="F267" s="416" t="str">
        <f>IFERROR(VLOOKUP($B267,'Nevezési lista'!$C$4:$K$116,MATCH(F$4,'Nevezési lista'!$C$4:$K$4,0),FALSE),"")</f>
        <v/>
      </c>
      <c r="G267" s="408" t="str">
        <f>IFERROR(VLOOKUP($B267,'Nevezési lista'!$C$4:$K$116,MATCH(G$4,'Nevezési lista'!$C$4:$K$4,0),FALSE),"")</f>
        <v/>
      </c>
      <c r="H267" s="6">
        <v>0.50034722222222217</v>
      </c>
      <c r="I267" s="211"/>
      <c r="J267" s="82">
        <f t="shared" si="30"/>
        <v>0</v>
      </c>
    </row>
    <row r="268" spans="2:10" ht="15" hidden="1" customHeight="1" outlineLevel="1" x14ac:dyDescent="0.25">
      <c r="B268" s="187"/>
      <c r="C268" s="189" t="str">
        <f>IFERROR(VLOOKUP($B268,'Nevezési lista'!$C$4:$K$116,MATCH(C$4,'Nevezési lista'!$C$4:$K$4,0),FALSE),"")</f>
        <v/>
      </c>
      <c r="D268" s="212">
        <f>+D267</f>
        <v>0</v>
      </c>
      <c r="E268" s="417" t="str">
        <f>IFERROR(VLOOKUP($B268,'Nevezési lista'!$C$4:$K$116,MATCH(E$4,'Nevezési lista'!$C$4:$K$4,0),FALSE),"")</f>
        <v/>
      </c>
      <c r="F268" s="418" t="str">
        <f>IFERROR(VLOOKUP($B268,'Nevezési lista'!$C$4:$K$116,MATCH(F$4,'Nevezési lista'!$C$4:$K$4,0),FALSE),"")</f>
        <v/>
      </c>
      <c r="G268" s="409" t="str">
        <f>IFERROR(VLOOKUP($B268,'Nevezési lista'!$C$4:$K$116,MATCH(G$4,'Nevezési lista'!$C$4:$K$4,0),FALSE),"")</f>
        <v/>
      </c>
      <c r="H268" s="213">
        <f>H267+$H$266</f>
        <v>0.50069444444444444</v>
      </c>
      <c r="I268" s="214"/>
      <c r="J268" s="82">
        <f t="shared" si="30"/>
        <v>0</v>
      </c>
    </row>
    <row r="269" spans="2:10" ht="15" hidden="1" customHeight="1" outlineLevel="1" x14ac:dyDescent="0.25">
      <c r="B269" s="187"/>
      <c r="C269" s="189" t="str">
        <f>IFERROR(VLOOKUP($B269,'Nevezési lista'!$C$4:$K$116,MATCH(C$4,'Nevezési lista'!$C$4:$K$4,0),FALSE),"")</f>
        <v/>
      </c>
      <c r="D269" s="212">
        <f t="shared" ref="D269:D281" si="37">+D268</f>
        <v>0</v>
      </c>
      <c r="E269" s="417" t="str">
        <f>IFERROR(VLOOKUP($B269,'Nevezési lista'!$C$4:$K$116,MATCH(E$4,'Nevezési lista'!$C$4:$K$4,0),FALSE),"")</f>
        <v/>
      </c>
      <c r="F269" s="418" t="str">
        <f>IFERROR(VLOOKUP($B269,'Nevezési lista'!$C$4:$K$116,MATCH(F$4,'Nevezési lista'!$C$4:$K$4,0),FALSE),"")</f>
        <v/>
      </c>
      <c r="G269" s="409" t="str">
        <f>IFERROR(VLOOKUP($B269,'Nevezési lista'!$C$4:$K$116,MATCH(G$4,'Nevezési lista'!$C$4:$K$4,0),FALSE),"")</f>
        <v/>
      </c>
      <c r="H269" s="213">
        <f t="shared" ref="H269:H281" si="38">H268+$H$266</f>
        <v>0.50104166666666672</v>
      </c>
      <c r="I269" s="214"/>
      <c r="J269" s="82">
        <f t="shared" si="30"/>
        <v>0</v>
      </c>
    </row>
    <row r="270" spans="2:10" ht="15" hidden="1" customHeight="1" outlineLevel="1" x14ac:dyDescent="0.25">
      <c r="B270" s="187"/>
      <c r="C270" s="189" t="str">
        <f>IFERROR(VLOOKUP($B270,'Nevezési lista'!$C$4:$K$116,MATCH(C$4,'Nevezési lista'!$C$4:$K$4,0),FALSE),"")</f>
        <v/>
      </c>
      <c r="D270" s="212">
        <f t="shared" si="37"/>
        <v>0</v>
      </c>
      <c r="E270" s="417" t="str">
        <f>IFERROR(VLOOKUP($B270,'Nevezési lista'!$C$4:$K$116,MATCH(E$4,'Nevezési lista'!$C$4:$K$4,0),FALSE),"")</f>
        <v/>
      </c>
      <c r="F270" s="418" t="str">
        <f>IFERROR(VLOOKUP($B270,'Nevezési lista'!$C$4:$K$116,MATCH(F$4,'Nevezési lista'!$C$4:$K$4,0),FALSE),"")</f>
        <v/>
      </c>
      <c r="G270" s="409" t="str">
        <f>IFERROR(VLOOKUP($B270,'Nevezési lista'!$C$4:$K$116,MATCH(G$4,'Nevezési lista'!$C$4:$K$4,0),FALSE),"")</f>
        <v/>
      </c>
      <c r="H270" s="213">
        <f t="shared" si="38"/>
        <v>0.50138888888888899</v>
      </c>
      <c r="I270" s="214"/>
      <c r="J270" s="82">
        <f t="shared" si="30"/>
        <v>0</v>
      </c>
    </row>
    <row r="271" spans="2:10" ht="15" hidden="1" customHeight="1" outlineLevel="1" x14ac:dyDescent="0.25">
      <c r="B271" s="187"/>
      <c r="C271" s="189" t="str">
        <f>IFERROR(VLOOKUP($B271,'Nevezési lista'!$C$4:$K$116,MATCH(C$4,'Nevezési lista'!$C$4:$K$4,0),FALSE),"")</f>
        <v/>
      </c>
      <c r="D271" s="212">
        <f t="shared" si="37"/>
        <v>0</v>
      </c>
      <c r="E271" s="417" t="str">
        <f>IFERROR(VLOOKUP($B271,'Nevezési lista'!$C$4:$K$116,MATCH(E$4,'Nevezési lista'!$C$4:$K$4,0),FALSE),"")</f>
        <v/>
      </c>
      <c r="F271" s="418" t="str">
        <f>IFERROR(VLOOKUP($B271,'Nevezési lista'!$C$4:$K$116,MATCH(F$4,'Nevezési lista'!$C$4:$K$4,0),FALSE),"")</f>
        <v/>
      </c>
      <c r="G271" s="409" t="str">
        <f>IFERROR(VLOOKUP($B271,'Nevezési lista'!$C$4:$K$116,MATCH(G$4,'Nevezési lista'!$C$4:$K$4,0),FALSE),"")</f>
        <v/>
      </c>
      <c r="H271" s="213">
        <f t="shared" si="38"/>
        <v>0.50173611111111127</v>
      </c>
      <c r="I271" s="214"/>
      <c r="J271" s="82">
        <f t="shared" si="30"/>
        <v>0</v>
      </c>
    </row>
    <row r="272" spans="2:10" ht="15" hidden="1" customHeight="1" outlineLevel="1" x14ac:dyDescent="0.25">
      <c r="B272" s="187"/>
      <c r="C272" s="189" t="str">
        <f>IFERROR(VLOOKUP($B272,'Nevezési lista'!$C$4:$K$116,MATCH(C$4,'Nevezési lista'!$C$4:$K$4,0),FALSE),"")</f>
        <v/>
      </c>
      <c r="D272" s="212">
        <f t="shared" si="37"/>
        <v>0</v>
      </c>
      <c r="E272" s="417" t="str">
        <f>IFERROR(VLOOKUP($B272,'Nevezési lista'!$C$4:$K$116,MATCH(E$4,'Nevezési lista'!$C$4:$K$4,0),FALSE),"")</f>
        <v/>
      </c>
      <c r="F272" s="418" t="str">
        <f>IFERROR(VLOOKUP($B272,'Nevezési lista'!$C$4:$K$116,MATCH(F$4,'Nevezési lista'!$C$4:$K$4,0),FALSE),"")</f>
        <v/>
      </c>
      <c r="G272" s="409" t="str">
        <f>IFERROR(VLOOKUP($B272,'Nevezési lista'!$C$4:$K$116,MATCH(G$4,'Nevezési lista'!$C$4:$K$4,0),FALSE),"")</f>
        <v/>
      </c>
      <c r="H272" s="213">
        <f t="shared" si="38"/>
        <v>0.50208333333333355</v>
      </c>
      <c r="I272" s="214"/>
      <c r="J272" s="82">
        <f t="shared" ref="J272:J335" si="39">IF(B272&gt;0,1,0)</f>
        <v>0</v>
      </c>
    </row>
    <row r="273" spans="2:10" ht="15" hidden="1" customHeight="1" outlineLevel="1" x14ac:dyDescent="0.25">
      <c r="B273" s="187"/>
      <c r="C273" s="189" t="str">
        <f>IFERROR(VLOOKUP($B273,'Nevezési lista'!$C$4:$K$116,MATCH(C$4,'Nevezési lista'!$C$4:$K$4,0),FALSE),"")</f>
        <v/>
      </c>
      <c r="D273" s="212">
        <f t="shared" si="37"/>
        <v>0</v>
      </c>
      <c r="E273" s="417" t="str">
        <f>IFERROR(VLOOKUP($B273,'Nevezési lista'!$C$4:$K$116,MATCH(E$4,'Nevezési lista'!$C$4:$K$4,0),FALSE),"")</f>
        <v/>
      </c>
      <c r="F273" s="418" t="str">
        <f>IFERROR(VLOOKUP($B273,'Nevezési lista'!$C$4:$K$116,MATCH(F$4,'Nevezési lista'!$C$4:$K$4,0),FALSE),"")</f>
        <v/>
      </c>
      <c r="G273" s="409" t="str">
        <f>IFERROR(VLOOKUP($B273,'Nevezési lista'!$C$4:$K$116,MATCH(G$4,'Nevezési lista'!$C$4:$K$4,0),FALSE),"")</f>
        <v/>
      </c>
      <c r="H273" s="213">
        <f t="shared" si="38"/>
        <v>0.50243055555555582</v>
      </c>
      <c r="I273" s="214"/>
      <c r="J273" s="82">
        <f t="shared" si="39"/>
        <v>0</v>
      </c>
    </row>
    <row r="274" spans="2:10" ht="15" hidden="1" customHeight="1" outlineLevel="1" x14ac:dyDescent="0.25">
      <c r="B274" s="187"/>
      <c r="C274" s="189" t="str">
        <f>IFERROR(VLOOKUP($B274,'Nevezési lista'!$C$4:$K$116,MATCH(C$4,'Nevezési lista'!$C$4:$K$4,0),FALSE),"")</f>
        <v/>
      </c>
      <c r="D274" s="212">
        <f t="shared" si="37"/>
        <v>0</v>
      </c>
      <c r="E274" s="417" t="str">
        <f>IFERROR(VLOOKUP($B274,'Nevezési lista'!$C$4:$K$116,MATCH(E$4,'Nevezési lista'!$C$4:$K$4,0),FALSE),"")</f>
        <v/>
      </c>
      <c r="F274" s="418" t="str">
        <f>IFERROR(VLOOKUP($B274,'Nevezési lista'!$C$4:$K$116,MATCH(F$4,'Nevezési lista'!$C$4:$K$4,0),FALSE),"")</f>
        <v/>
      </c>
      <c r="G274" s="409" t="str">
        <f>IFERROR(VLOOKUP($B274,'Nevezési lista'!$C$4:$K$116,MATCH(G$4,'Nevezési lista'!$C$4:$K$4,0),FALSE),"")</f>
        <v/>
      </c>
      <c r="H274" s="213">
        <f t="shared" si="38"/>
        <v>0.5027777777777781</v>
      </c>
      <c r="I274" s="214"/>
      <c r="J274" s="82">
        <f t="shared" si="39"/>
        <v>0</v>
      </c>
    </row>
    <row r="275" spans="2:10" ht="15" hidden="1" customHeight="1" outlineLevel="1" x14ac:dyDescent="0.25">
      <c r="B275" s="187"/>
      <c r="C275" s="189" t="str">
        <f>IFERROR(VLOOKUP($B275,'Nevezési lista'!$C$4:$K$116,MATCH(C$4,'Nevezési lista'!$C$4:$K$4,0),FALSE),"")</f>
        <v/>
      </c>
      <c r="D275" s="212">
        <f t="shared" si="37"/>
        <v>0</v>
      </c>
      <c r="E275" s="417" t="str">
        <f>IFERROR(VLOOKUP($B275,'Nevezési lista'!$C$4:$K$116,MATCH(E$4,'Nevezési lista'!$C$4:$K$4,0),FALSE),"")</f>
        <v/>
      </c>
      <c r="F275" s="418" t="str">
        <f>IFERROR(VLOOKUP($B275,'Nevezési lista'!$C$4:$K$116,MATCH(F$4,'Nevezési lista'!$C$4:$K$4,0),FALSE),"")</f>
        <v/>
      </c>
      <c r="G275" s="409" t="str">
        <f>IFERROR(VLOOKUP($B275,'Nevezési lista'!$C$4:$K$116,MATCH(G$4,'Nevezési lista'!$C$4:$K$4,0),FALSE),"")</f>
        <v/>
      </c>
      <c r="H275" s="213">
        <f t="shared" si="38"/>
        <v>0.50312500000000038</v>
      </c>
      <c r="I275" s="214"/>
      <c r="J275" s="82">
        <f t="shared" si="39"/>
        <v>0</v>
      </c>
    </row>
    <row r="276" spans="2:10" ht="15" hidden="1" customHeight="1" outlineLevel="1" x14ac:dyDescent="0.25">
      <c r="B276" s="187"/>
      <c r="C276" s="189" t="str">
        <f>IFERROR(VLOOKUP($B276,'Nevezési lista'!$C$4:$K$116,MATCH(C$4,'Nevezési lista'!$C$4:$K$4,0),FALSE),"")</f>
        <v/>
      </c>
      <c r="D276" s="212">
        <f t="shared" si="37"/>
        <v>0</v>
      </c>
      <c r="E276" s="417" t="str">
        <f>IFERROR(VLOOKUP($B276,'Nevezési lista'!$C$4:$K$116,MATCH(E$4,'Nevezési lista'!$C$4:$K$4,0),FALSE),"")</f>
        <v/>
      </c>
      <c r="F276" s="418" t="str">
        <f>IFERROR(VLOOKUP($B276,'Nevezési lista'!$C$4:$K$116,MATCH(F$4,'Nevezési lista'!$C$4:$K$4,0),FALSE),"")</f>
        <v/>
      </c>
      <c r="G276" s="409" t="str">
        <f>IFERROR(VLOOKUP($B276,'Nevezési lista'!$C$4:$K$116,MATCH(G$4,'Nevezési lista'!$C$4:$K$4,0),FALSE),"")</f>
        <v/>
      </c>
      <c r="H276" s="213">
        <f t="shared" si="38"/>
        <v>0.50347222222222265</v>
      </c>
      <c r="I276" s="214"/>
      <c r="J276" s="82">
        <f t="shared" si="39"/>
        <v>0</v>
      </c>
    </row>
    <row r="277" spans="2:10" ht="15" hidden="1" customHeight="1" outlineLevel="1" x14ac:dyDescent="0.25">
      <c r="B277" s="187"/>
      <c r="C277" s="189" t="str">
        <f>IFERROR(VLOOKUP($B277,'Nevezési lista'!$C$4:$K$116,MATCH(C$4,'Nevezési lista'!$C$4:$K$4,0),FALSE),"")</f>
        <v/>
      </c>
      <c r="D277" s="212">
        <f t="shared" si="37"/>
        <v>0</v>
      </c>
      <c r="E277" s="417" t="str">
        <f>IFERROR(VLOOKUP($B277,'Nevezési lista'!$C$4:$K$116,MATCH(E$4,'Nevezési lista'!$C$4:$K$4,0),FALSE),"")</f>
        <v/>
      </c>
      <c r="F277" s="418" t="str">
        <f>IFERROR(VLOOKUP($B277,'Nevezési lista'!$C$4:$K$116,MATCH(F$4,'Nevezési lista'!$C$4:$K$4,0),FALSE),"")</f>
        <v/>
      </c>
      <c r="G277" s="409" t="str">
        <f>IFERROR(VLOOKUP($B277,'Nevezési lista'!$C$4:$K$116,MATCH(G$4,'Nevezési lista'!$C$4:$K$4,0),FALSE),"")</f>
        <v/>
      </c>
      <c r="H277" s="213">
        <f t="shared" si="38"/>
        <v>0.50381944444444493</v>
      </c>
      <c r="I277" s="214"/>
      <c r="J277" s="82">
        <f t="shared" si="39"/>
        <v>0</v>
      </c>
    </row>
    <row r="278" spans="2:10" ht="15" hidden="1" customHeight="1" outlineLevel="1" x14ac:dyDescent="0.25">
      <c r="B278" s="187"/>
      <c r="C278" s="189" t="str">
        <f>IFERROR(VLOOKUP($B278,'Nevezési lista'!$C$4:$K$116,MATCH(C$4,'Nevezési lista'!$C$4:$K$4,0),FALSE),"")</f>
        <v/>
      </c>
      <c r="D278" s="212">
        <f t="shared" si="37"/>
        <v>0</v>
      </c>
      <c r="E278" s="417" t="str">
        <f>IFERROR(VLOOKUP($B278,'Nevezési lista'!$C$4:$K$116,MATCH(E$4,'Nevezési lista'!$C$4:$K$4,0),FALSE),"")</f>
        <v/>
      </c>
      <c r="F278" s="418" t="str">
        <f>IFERROR(VLOOKUP($B278,'Nevezési lista'!$C$4:$K$116,MATCH(F$4,'Nevezési lista'!$C$4:$K$4,0),FALSE),"")</f>
        <v/>
      </c>
      <c r="G278" s="409" t="str">
        <f>IFERROR(VLOOKUP($B278,'Nevezési lista'!$C$4:$K$116,MATCH(G$4,'Nevezési lista'!$C$4:$K$4,0),FALSE),"")</f>
        <v/>
      </c>
      <c r="H278" s="213">
        <f t="shared" si="38"/>
        <v>0.50416666666666721</v>
      </c>
      <c r="I278" s="214"/>
      <c r="J278" s="82">
        <f t="shared" si="39"/>
        <v>0</v>
      </c>
    </row>
    <row r="279" spans="2:10" ht="15" hidden="1" customHeight="1" outlineLevel="1" x14ac:dyDescent="0.25">
      <c r="B279" s="187"/>
      <c r="C279" s="189" t="str">
        <f>IFERROR(VLOOKUP($B279,'Nevezési lista'!$C$4:$K$116,MATCH(C$4,'Nevezési lista'!$C$4:$K$4,0),FALSE),"")</f>
        <v/>
      </c>
      <c r="D279" s="212">
        <f t="shared" si="37"/>
        <v>0</v>
      </c>
      <c r="E279" s="417" t="str">
        <f>IFERROR(VLOOKUP($B279,'Nevezési lista'!$C$4:$K$116,MATCH(E$4,'Nevezési lista'!$C$4:$K$4,0),FALSE),"")</f>
        <v/>
      </c>
      <c r="F279" s="418" t="str">
        <f>IFERROR(VLOOKUP($B279,'Nevezési lista'!$C$4:$K$116,MATCH(F$4,'Nevezési lista'!$C$4:$K$4,0),FALSE),"")</f>
        <v/>
      </c>
      <c r="G279" s="409" t="str">
        <f>IFERROR(VLOOKUP($B279,'Nevezési lista'!$C$4:$K$116,MATCH(G$4,'Nevezési lista'!$C$4:$K$4,0),FALSE),"")</f>
        <v/>
      </c>
      <c r="H279" s="213">
        <f t="shared" si="38"/>
        <v>0.50451388888888948</v>
      </c>
      <c r="I279" s="214"/>
      <c r="J279" s="82">
        <f t="shared" si="39"/>
        <v>0</v>
      </c>
    </row>
    <row r="280" spans="2:10" ht="15" hidden="1" customHeight="1" outlineLevel="1" x14ac:dyDescent="0.25">
      <c r="B280" s="187"/>
      <c r="C280" s="189" t="str">
        <f>IFERROR(VLOOKUP($B280,'Nevezési lista'!$C$4:$K$116,MATCH(C$4,'Nevezési lista'!$C$4:$K$4,0),FALSE),"")</f>
        <v/>
      </c>
      <c r="D280" s="212">
        <f t="shared" si="37"/>
        <v>0</v>
      </c>
      <c r="E280" s="417" t="str">
        <f>IFERROR(VLOOKUP($B280,'Nevezési lista'!$C$4:$K$116,MATCH(E$4,'Nevezési lista'!$C$4:$K$4,0),FALSE),"")</f>
        <v/>
      </c>
      <c r="F280" s="418" t="str">
        <f>IFERROR(VLOOKUP($B280,'Nevezési lista'!$C$4:$K$116,MATCH(F$4,'Nevezési lista'!$C$4:$K$4,0),FALSE),"")</f>
        <v/>
      </c>
      <c r="G280" s="409" t="str">
        <f>IFERROR(VLOOKUP($B280,'Nevezési lista'!$C$4:$K$116,MATCH(G$4,'Nevezési lista'!$C$4:$K$4,0),FALSE),"")</f>
        <v/>
      </c>
      <c r="H280" s="213">
        <f t="shared" si="38"/>
        <v>0.50486111111111176</v>
      </c>
      <c r="I280" s="214"/>
      <c r="J280" s="82">
        <f t="shared" si="39"/>
        <v>0</v>
      </c>
    </row>
    <row r="281" spans="2:10" ht="15" hidden="1" customHeight="1" outlineLevel="1" x14ac:dyDescent="0.25">
      <c r="B281" s="215"/>
      <c r="C281" s="216" t="str">
        <f>IFERROR(VLOOKUP($B281,'Nevezési lista'!$C$4:$K$116,MATCH(C$4,'Nevezési lista'!$C$4:$K$4,0),FALSE),"")</f>
        <v/>
      </c>
      <c r="D281" s="217">
        <f t="shared" si="37"/>
        <v>0</v>
      </c>
      <c r="E281" s="419" t="str">
        <f>IFERROR(VLOOKUP($B281,'Nevezési lista'!$C$4:$K$116,MATCH(E$4,'Nevezési lista'!$C$4:$K$4,0),FALSE),"")</f>
        <v/>
      </c>
      <c r="F281" s="420" t="str">
        <f>IFERROR(VLOOKUP($B281,'Nevezési lista'!$C$4:$K$116,MATCH(F$4,'Nevezési lista'!$C$4:$K$4,0),FALSE),"")</f>
        <v/>
      </c>
      <c r="G281" s="410" t="str">
        <f>IFERROR(VLOOKUP($B281,'Nevezési lista'!$C$4:$K$116,MATCH(G$4,'Nevezési lista'!$C$4:$K$4,0),FALSE),"")</f>
        <v/>
      </c>
      <c r="H281" s="227">
        <f t="shared" si="38"/>
        <v>0.50520833333333404</v>
      </c>
      <c r="I281" s="218"/>
      <c r="J281" s="82">
        <f t="shared" si="39"/>
        <v>0</v>
      </c>
    </row>
    <row r="282" spans="2:10" ht="15" customHeight="1" outlineLevel="1" thickBot="1" x14ac:dyDescent="0.3">
      <c r="B282" s="219">
        <v>0</v>
      </c>
      <c r="C282" s="220"/>
      <c r="D282" s="221"/>
      <c r="E282" s="421"/>
      <c r="F282" s="422"/>
      <c r="G282" s="411"/>
      <c r="H282" s="221"/>
      <c r="I282" s="223"/>
      <c r="J282" s="82">
        <f t="shared" si="39"/>
        <v>0</v>
      </c>
    </row>
    <row r="283" spans="2:10" ht="15" customHeight="1" x14ac:dyDescent="0.25">
      <c r="B283" s="224">
        <f>+Kategóriák!$E$22</f>
        <v>0</v>
      </c>
      <c r="C283" s="225"/>
      <c r="D283" s="225"/>
      <c r="E283" s="423"/>
      <c r="F283" s="407"/>
      <c r="G283" s="412"/>
      <c r="H283" s="7">
        <v>3.4722222222222224E-4</v>
      </c>
      <c r="I283" s="226"/>
      <c r="J283" s="74"/>
    </row>
    <row r="284" spans="2:10" ht="15" hidden="1" customHeight="1" outlineLevel="1" x14ac:dyDescent="0.25">
      <c r="B284" s="180"/>
      <c r="C284" s="209" t="str">
        <f>IFERROR(VLOOKUP($B284,'Nevezési lista'!$C$4:$K$116,MATCH(C$4,'Nevezési lista'!$C$4:$K$4,0),FALSE),"")</f>
        <v/>
      </c>
      <c r="D284" s="210">
        <f>+B283</f>
        <v>0</v>
      </c>
      <c r="E284" s="415" t="str">
        <f>IFERROR(VLOOKUP($B284,'Nevezési lista'!$C$4:$K$116,MATCH(E$4,'Nevezési lista'!$C$4:$K$4,0),FALSE),"")</f>
        <v/>
      </c>
      <c r="F284" s="416" t="str">
        <f>IFERROR(VLOOKUP($B284,'Nevezési lista'!$C$4:$K$116,MATCH(F$4,'Nevezési lista'!$C$4:$K$4,0),FALSE),"")</f>
        <v/>
      </c>
      <c r="G284" s="408" t="str">
        <f>IFERROR(VLOOKUP($B284,'Nevezési lista'!$C$4:$K$116,MATCH(G$4,'Nevezési lista'!$C$4:$K$4,0),FALSE),"")</f>
        <v/>
      </c>
      <c r="H284" s="6">
        <v>0.50034722222222217</v>
      </c>
      <c r="I284" s="211"/>
      <c r="J284" s="82">
        <f t="shared" si="39"/>
        <v>0</v>
      </c>
    </row>
    <row r="285" spans="2:10" ht="15" hidden="1" customHeight="1" outlineLevel="1" x14ac:dyDescent="0.25">
      <c r="B285" s="187"/>
      <c r="C285" s="189" t="str">
        <f>IFERROR(VLOOKUP($B285,'Nevezési lista'!$C$4:$K$116,MATCH(C$4,'Nevezési lista'!$C$4:$K$4,0),FALSE),"")</f>
        <v/>
      </c>
      <c r="D285" s="212">
        <f>+D284</f>
        <v>0</v>
      </c>
      <c r="E285" s="417" t="str">
        <f>IFERROR(VLOOKUP($B285,'Nevezési lista'!$C$4:$K$116,MATCH(E$4,'Nevezési lista'!$C$4:$K$4,0),FALSE),"")</f>
        <v/>
      </c>
      <c r="F285" s="418" t="str">
        <f>IFERROR(VLOOKUP($B285,'Nevezési lista'!$C$4:$K$116,MATCH(F$4,'Nevezési lista'!$C$4:$K$4,0),FALSE),"")</f>
        <v/>
      </c>
      <c r="G285" s="409" t="str">
        <f>IFERROR(VLOOKUP($B285,'Nevezési lista'!$C$4:$K$116,MATCH(G$4,'Nevezési lista'!$C$4:$K$4,0),FALSE),"")</f>
        <v/>
      </c>
      <c r="H285" s="213">
        <f>H284+$H$283</f>
        <v>0.50069444444444444</v>
      </c>
      <c r="I285" s="214"/>
      <c r="J285" s="82">
        <f t="shared" si="39"/>
        <v>0</v>
      </c>
    </row>
    <row r="286" spans="2:10" ht="15" hidden="1" customHeight="1" outlineLevel="1" x14ac:dyDescent="0.25">
      <c r="B286" s="187"/>
      <c r="C286" s="189" t="str">
        <f>IFERROR(VLOOKUP($B286,'Nevezési lista'!$C$4:$K$116,MATCH(C$4,'Nevezési lista'!$C$4:$K$4,0),FALSE),"")</f>
        <v/>
      </c>
      <c r="D286" s="212">
        <f t="shared" ref="D286:D298" si="40">+D285</f>
        <v>0</v>
      </c>
      <c r="E286" s="417" t="str">
        <f>IFERROR(VLOOKUP($B286,'Nevezési lista'!$C$4:$K$116,MATCH(E$4,'Nevezési lista'!$C$4:$K$4,0),FALSE),"")</f>
        <v/>
      </c>
      <c r="F286" s="418" t="str">
        <f>IFERROR(VLOOKUP($B286,'Nevezési lista'!$C$4:$K$116,MATCH(F$4,'Nevezési lista'!$C$4:$K$4,0),FALSE),"")</f>
        <v/>
      </c>
      <c r="G286" s="409" t="str">
        <f>IFERROR(VLOOKUP($B286,'Nevezési lista'!$C$4:$K$116,MATCH(G$4,'Nevezési lista'!$C$4:$K$4,0),FALSE),"")</f>
        <v/>
      </c>
      <c r="H286" s="213">
        <f t="shared" ref="H286:H298" si="41">H285+$H$283</f>
        <v>0.50104166666666672</v>
      </c>
      <c r="I286" s="214"/>
      <c r="J286" s="82">
        <f t="shared" si="39"/>
        <v>0</v>
      </c>
    </row>
    <row r="287" spans="2:10" ht="15" hidden="1" customHeight="1" outlineLevel="1" x14ac:dyDescent="0.25">
      <c r="B287" s="187"/>
      <c r="C287" s="189" t="str">
        <f>IFERROR(VLOOKUP($B287,'Nevezési lista'!$C$4:$K$116,MATCH(C$4,'Nevezési lista'!$C$4:$K$4,0),FALSE),"")</f>
        <v/>
      </c>
      <c r="D287" s="212">
        <f t="shared" si="40"/>
        <v>0</v>
      </c>
      <c r="E287" s="417" t="str">
        <f>IFERROR(VLOOKUP($B287,'Nevezési lista'!$C$4:$K$116,MATCH(E$4,'Nevezési lista'!$C$4:$K$4,0),FALSE),"")</f>
        <v/>
      </c>
      <c r="F287" s="418" t="str">
        <f>IFERROR(VLOOKUP($B287,'Nevezési lista'!$C$4:$K$116,MATCH(F$4,'Nevezési lista'!$C$4:$K$4,0),FALSE),"")</f>
        <v/>
      </c>
      <c r="G287" s="409" t="str">
        <f>IFERROR(VLOOKUP($B287,'Nevezési lista'!$C$4:$K$116,MATCH(G$4,'Nevezési lista'!$C$4:$K$4,0),FALSE),"")</f>
        <v/>
      </c>
      <c r="H287" s="213">
        <f t="shared" si="41"/>
        <v>0.50138888888888899</v>
      </c>
      <c r="I287" s="214"/>
      <c r="J287" s="82">
        <f t="shared" si="39"/>
        <v>0</v>
      </c>
    </row>
    <row r="288" spans="2:10" ht="15" hidden="1" customHeight="1" outlineLevel="1" x14ac:dyDescent="0.25">
      <c r="B288" s="187"/>
      <c r="C288" s="189" t="str">
        <f>IFERROR(VLOOKUP($B288,'Nevezési lista'!$C$4:$K$116,MATCH(C$4,'Nevezési lista'!$C$4:$K$4,0),FALSE),"")</f>
        <v/>
      </c>
      <c r="D288" s="212">
        <f t="shared" si="40"/>
        <v>0</v>
      </c>
      <c r="E288" s="417" t="str">
        <f>IFERROR(VLOOKUP($B288,'Nevezési lista'!$C$4:$K$116,MATCH(E$4,'Nevezési lista'!$C$4:$K$4,0),FALSE),"")</f>
        <v/>
      </c>
      <c r="F288" s="418" t="str">
        <f>IFERROR(VLOOKUP($B288,'Nevezési lista'!$C$4:$K$116,MATCH(F$4,'Nevezési lista'!$C$4:$K$4,0),FALSE),"")</f>
        <v/>
      </c>
      <c r="G288" s="409" t="str">
        <f>IFERROR(VLOOKUP($B288,'Nevezési lista'!$C$4:$K$116,MATCH(G$4,'Nevezési lista'!$C$4:$K$4,0),FALSE),"")</f>
        <v/>
      </c>
      <c r="H288" s="213">
        <f t="shared" si="41"/>
        <v>0.50173611111111127</v>
      </c>
      <c r="I288" s="214"/>
      <c r="J288" s="82">
        <f t="shared" si="39"/>
        <v>0</v>
      </c>
    </row>
    <row r="289" spans="2:10" ht="15" hidden="1" customHeight="1" outlineLevel="1" x14ac:dyDescent="0.25">
      <c r="B289" s="187"/>
      <c r="C289" s="189" t="str">
        <f>IFERROR(VLOOKUP($B289,'Nevezési lista'!$C$4:$K$116,MATCH(C$4,'Nevezési lista'!$C$4:$K$4,0),FALSE),"")</f>
        <v/>
      </c>
      <c r="D289" s="212">
        <f t="shared" si="40"/>
        <v>0</v>
      </c>
      <c r="E289" s="417" t="str">
        <f>IFERROR(VLOOKUP($B289,'Nevezési lista'!$C$4:$K$116,MATCH(E$4,'Nevezési lista'!$C$4:$K$4,0),FALSE),"")</f>
        <v/>
      </c>
      <c r="F289" s="418" t="str">
        <f>IFERROR(VLOOKUP($B289,'Nevezési lista'!$C$4:$K$116,MATCH(F$4,'Nevezési lista'!$C$4:$K$4,0),FALSE),"")</f>
        <v/>
      </c>
      <c r="G289" s="409" t="str">
        <f>IFERROR(VLOOKUP($B289,'Nevezési lista'!$C$4:$K$116,MATCH(G$4,'Nevezési lista'!$C$4:$K$4,0),FALSE),"")</f>
        <v/>
      </c>
      <c r="H289" s="213">
        <f t="shared" si="41"/>
        <v>0.50208333333333355</v>
      </c>
      <c r="I289" s="214"/>
      <c r="J289" s="82">
        <f t="shared" si="39"/>
        <v>0</v>
      </c>
    </row>
    <row r="290" spans="2:10" ht="15" hidden="1" customHeight="1" outlineLevel="1" x14ac:dyDescent="0.25">
      <c r="B290" s="187"/>
      <c r="C290" s="189" t="str">
        <f>IFERROR(VLOOKUP($B290,'Nevezési lista'!$C$4:$K$116,MATCH(C$4,'Nevezési lista'!$C$4:$K$4,0),FALSE),"")</f>
        <v/>
      </c>
      <c r="D290" s="212">
        <f t="shared" si="40"/>
        <v>0</v>
      </c>
      <c r="E290" s="417" t="str">
        <f>IFERROR(VLOOKUP($B290,'Nevezési lista'!$C$4:$K$116,MATCH(E$4,'Nevezési lista'!$C$4:$K$4,0),FALSE),"")</f>
        <v/>
      </c>
      <c r="F290" s="418" t="str">
        <f>IFERROR(VLOOKUP($B290,'Nevezési lista'!$C$4:$K$116,MATCH(F$4,'Nevezési lista'!$C$4:$K$4,0),FALSE),"")</f>
        <v/>
      </c>
      <c r="G290" s="409" t="str">
        <f>IFERROR(VLOOKUP($B290,'Nevezési lista'!$C$4:$K$116,MATCH(G$4,'Nevezési lista'!$C$4:$K$4,0),FALSE),"")</f>
        <v/>
      </c>
      <c r="H290" s="213">
        <f t="shared" si="41"/>
        <v>0.50243055555555582</v>
      </c>
      <c r="I290" s="214"/>
      <c r="J290" s="82">
        <f t="shared" si="39"/>
        <v>0</v>
      </c>
    </row>
    <row r="291" spans="2:10" ht="15" hidden="1" customHeight="1" outlineLevel="1" x14ac:dyDescent="0.25">
      <c r="B291" s="187"/>
      <c r="C291" s="189" t="str">
        <f>IFERROR(VLOOKUP($B291,'Nevezési lista'!$C$4:$K$116,MATCH(C$4,'Nevezési lista'!$C$4:$K$4,0),FALSE),"")</f>
        <v/>
      </c>
      <c r="D291" s="212">
        <f t="shared" si="40"/>
        <v>0</v>
      </c>
      <c r="E291" s="417" t="str">
        <f>IFERROR(VLOOKUP($B291,'Nevezési lista'!$C$4:$K$116,MATCH(E$4,'Nevezési lista'!$C$4:$K$4,0),FALSE),"")</f>
        <v/>
      </c>
      <c r="F291" s="418" t="str">
        <f>IFERROR(VLOOKUP($B291,'Nevezési lista'!$C$4:$K$116,MATCH(F$4,'Nevezési lista'!$C$4:$K$4,0),FALSE),"")</f>
        <v/>
      </c>
      <c r="G291" s="409" t="str">
        <f>IFERROR(VLOOKUP($B291,'Nevezési lista'!$C$4:$K$116,MATCH(G$4,'Nevezési lista'!$C$4:$K$4,0),FALSE),"")</f>
        <v/>
      </c>
      <c r="H291" s="213">
        <f t="shared" si="41"/>
        <v>0.5027777777777781</v>
      </c>
      <c r="I291" s="214"/>
      <c r="J291" s="82">
        <f t="shared" si="39"/>
        <v>0</v>
      </c>
    </row>
    <row r="292" spans="2:10" ht="15" hidden="1" customHeight="1" outlineLevel="1" x14ac:dyDescent="0.25">
      <c r="B292" s="187"/>
      <c r="C292" s="189" t="str">
        <f>IFERROR(VLOOKUP($B292,'Nevezési lista'!$C$4:$K$116,MATCH(C$4,'Nevezési lista'!$C$4:$K$4,0),FALSE),"")</f>
        <v/>
      </c>
      <c r="D292" s="212">
        <f t="shared" si="40"/>
        <v>0</v>
      </c>
      <c r="E292" s="417" t="str">
        <f>IFERROR(VLOOKUP($B292,'Nevezési lista'!$C$4:$K$116,MATCH(E$4,'Nevezési lista'!$C$4:$K$4,0),FALSE),"")</f>
        <v/>
      </c>
      <c r="F292" s="418" t="str">
        <f>IFERROR(VLOOKUP($B292,'Nevezési lista'!$C$4:$K$116,MATCH(F$4,'Nevezési lista'!$C$4:$K$4,0),FALSE),"")</f>
        <v/>
      </c>
      <c r="G292" s="409" t="str">
        <f>IFERROR(VLOOKUP($B292,'Nevezési lista'!$C$4:$K$116,MATCH(G$4,'Nevezési lista'!$C$4:$K$4,0),FALSE),"")</f>
        <v/>
      </c>
      <c r="H292" s="213">
        <f t="shared" si="41"/>
        <v>0.50312500000000038</v>
      </c>
      <c r="I292" s="214"/>
      <c r="J292" s="82">
        <f t="shared" si="39"/>
        <v>0</v>
      </c>
    </row>
    <row r="293" spans="2:10" ht="15" hidden="1" customHeight="1" outlineLevel="1" x14ac:dyDescent="0.25">
      <c r="B293" s="187"/>
      <c r="C293" s="189" t="str">
        <f>IFERROR(VLOOKUP($B293,'Nevezési lista'!$C$4:$K$116,MATCH(C$4,'Nevezési lista'!$C$4:$K$4,0),FALSE),"")</f>
        <v/>
      </c>
      <c r="D293" s="212">
        <f t="shared" si="40"/>
        <v>0</v>
      </c>
      <c r="E293" s="417" t="str">
        <f>IFERROR(VLOOKUP($B293,'Nevezési lista'!$C$4:$K$116,MATCH(E$4,'Nevezési lista'!$C$4:$K$4,0),FALSE),"")</f>
        <v/>
      </c>
      <c r="F293" s="418" t="str">
        <f>IFERROR(VLOOKUP($B293,'Nevezési lista'!$C$4:$K$116,MATCH(F$4,'Nevezési lista'!$C$4:$K$4,0),FALSE),"")</f>
        <v/>
      </c>
      <c r="G293" s="409" t="str">
        <f>IFERROR(VLOOKUP($B293,'Nevezési lista'!$C$4:$K$116,MATCH(G$4,'Nevezési lista'!$C$4:$K$4,0),FALSE),"")</f>
        <v/>
      </c>
      <c r="H293" s="213">
        <f t="shared" si="41"/>
        <v>0.50347222222222265</v>
      </c>
      <c r="I293" s="214"/>
      <c r="J293" s="82">
        <f t="shared" si="39"/>
        <v>0</v>
      </c>
    </row>
    <row r="294" spans="2:10" ht="15" hidden="1" customHeight="1" outlineLevel="1" x14ac:dyDescent="0.25">
      <c r="B294" s="187"/>
      <c r="C294" s="189" t="str">
        <f>IFERROR(VLOOKUP($B294,'Nevezési lista'!$C$4:$K$116,MATCH(C$4,'Nevezési lista'!$C$4:$K$4,0),FALSE),"")</f>
        <v/>
      </c>
      <c r="D294" s="212">
        <f t="shared" si="40"/>
        <v>0</v>
      </c>
      <c r="E294" s="417" t="str">
        <f>IFERROR(VLOOKUP($B294,'Nevezési lista'!$C$4:$K$116,MATCH(E$4,'Nevezési lista'!$C$4:$K$4,0),FALSE),"")</f>
        <v/>
      </c>
      <c r="F294" s="418" t="str">
        <f>IFERROR(VLOOKUP($B294,'Nevezési lista'!$C$4:$K$116,MATCH(F$4,'Nevezési lista'!$C$4:$K$4,0),FALSE),"")</f>
        <v/>
      </c>
      <c r="G294" s="409" t="str">
        <f>IFERROR(VLOOKUP($B294,'Nevezési lista'!$C$4:$K$116,MATCH(G$4,'Nevezési lista'!$C$4:$K$4,0),FALSE),"")</f>
        <v/>
      </c>
      <c r="H294" s="213">
        <f t="shared" si="41"/>
        <v>0.50381944444444493</v>
      </c>
      <c r="I294" s="214"/>
      <c r="J294" s="82">
        <f t="shared" si="39"/>
        <v>0</v>
      </c>
    </row>
    <row r="295" spans="2:10" ht="15" hidden="1" customHeight="1" outlineLevel="1" x14ac:dyDescent="0.25">
      <c r="B295" s="187"/>
      <c r="C295" s="189" t="str">
        <f>IFERROR(VLOOKUP($B295,'Nevezési lista'!$C$4:$K$116,MATCH(C$4,'Nevezési lista'!$C$4:$K$4,0),FALSE),"")</f>
        <v/>
      </c>
      <c r="D295" s="212">
        <f t="shared" si="40"/>
        <v>0</v>
      </c>
      <c r="E295" s="417" t="str">
        <f>IFERROR(VLOOKUP($B295,'Nevezési lista'!$C$4:$K$116,MATCH(E$4,'Nevezési lista'!$C$4:$K$4,0),FALSE),"")</f>
        <v/>
      </c>
      <c r="F295" s="418" t="str">
        <f>IFERROR(VLOOKUP($B295,'Nevezési lista'!$C$4:$K$116,MATCH(F$4,'Nevezési lista'!$C$4:$K$4,0),FALSE),"")</f>
        <v/>
      </c>
      <c r="G295" s="409" t="str">
        <f>IFERROR(VLOOKUP($B295,'Nevezési lista'!$C$4:$K$116,MATCH(G$4,'Nevezési lista'!$C$4:$K$4,0),FALSE),"")</f>
        <v/>
      </c>
      <c r="H295" s="213">
        <f t="shared" si="41"/>
        <v>0.50416666666666721</v>
      </c>
      <c r="I295" s="214"/>
      <c r="J295" s="82">
        <f t="shared" si="39"/>
        <v>0</v>
      </c>
    </row>
    <row r="296" spans="2:10" ht="15" hidden="1" customHeight="1" outlineLevel="1" x14ac:dyDescent="0.25">
      <c r="B296" s="187"/>
      <c r="C296" s="189" t="str">
        <f>IFERROR(VLOOKUP($B296,'Nevezési lista'!$C$4:$K$116,MATCH(C$4,'Nevezési lista'!$C$4:$K$4,0),FALSE),"")</f>
        <v/>
      </c>
      <c r="D296" s="212">
        <f t="shared" si="40"/>
        <v>0</v>
      </c>
      <c r="E296" s="417" t="str">
        <f>IFERROR(VLOOKUP($B296,'Nevezési lista'!$C$4:$K$116,MATCH(E$4,'Nevezési lista'!$C$4:$K$4,0),FALSE),"")</f>
        <v/>
      </c>
      <c r="F296" s="418" t="str">
        <f>IFERROR(VLOOKUP($B296,'Nevezési lista'!$C$4:$K$116,MATCH(F$4,'Nevezési lista'!$C$4:$K$4,0),FALSE),"")</f>
        <v/>
      </c>
      <c r="G296" s="409" t="str">
        <f>IFERROR(VLOOKUP($B296,'Nevezési lista'!$C$4:$K$116,MATCH(G$4,'Nevezési lista'!$C$4:$K$4,0),FALSE),"")</f>
        <v/>
      </c>
      <c r="H296" s="213">
        <f t="shared" si="41"/>
        <v>0.50451388888888948</v>
      </c>
      <c r="I296" s="214"/>
      <c r="J296" s="82">
        <f t="shared" si="39"/>
        <v>0</v>
      </c>
    </row>
    <row r="297" spans="2:10" ht="15" hidden="1" customHeight="1" outlineLevel="1" x14ac:dyDescent="0.25">
      <c r="B297" s="187"/>
      <c r="C297" s="189" t="str">
        <f>IFERROR(VLOOKUP($B297,'Nevezési lista'!$C$4:$K$116,MATCH(C$4,'Nevezési lista'!$C$4:$K$4,0),FALSE),"")</f>
        <v/>
      </c>
      <c r="D297" s="212">
        <f t="shared" si="40"/>
        <v>0</v>
      </c>
      <c r="E297" s="417" t="str">
        <f>IFERROR(VLOOKUP($B297,'Nevezési lista'!$C$4:$K$116,MATCH(E$4,'Nevezési lista'!$C$4:$K$4,0),FALSE),"")</f>
        <v/>
      </c>
      <c r="F297" s="418" t="str">
        <f>IFERROR(VLOOKUP($B297,'Nevezési lista'!$C$4:$K$116,MATCH(F$4,'Nevezési lista'!$C$4:$K$4,0),FALSE),"")</f>
        <v/>
      </c>
      <c r="G297" s="409" t="str">
        <f>IFERROR(VLOOKUP($B297,'Nevezési lista'!$C$4:$K$116,MATCH(G$4,'Nevezési lista'!$C$4:$K$4,0),FALSE),"")</f>
        <v/>
      </c>
      <c r="H297" s="213">
        <f t="shared" si="41"/>
        <v>0.50486111111111176</v>
      </c>
      <c r="I297" s="214"/>
      <c r="J297" s="82">
        <f t="shared" si="39"/>
        <v>0</v>
      </c>
    </row>
    <row r="298" spans="2:10" ht="15" hidden="1" customHeight="1" outlineLevel="1" x14ac:dyDescent="0.25">
      <c r="B298" s="215"/>
      <c r="C298" s="216" t="str">
        <f>IFERROR(VLOOKUP($B298,'Nevezési lista'!$C$4:$K$116,MATCH(C$4,'Nevezési lista'!$C$4:$K$4,0),FALSE),"")</f>
        <v/>
      </c>
      <c r="D298" s="217">
        <f t="shared" si="40"/>
        <v>0</v>
      </c>
      <c r="E298" s="419" t="str">
        <f>IFERROR(VLOOKUP($B298,'Nevezési lista'!$C$4:$K$116,MATCH(E$4,'Nevezési lista'!$C$4:$K$4,0),FALSE),"")</f>
        <v/>
      </c>
      <c r="F298" s="420" t="str">
        <f>IFERROR(VLOOKUP($B298,'Nevezési lista'!$C$4:$K$116,MATCH(F$4,'Nevezési lista'!$C$4:$K$4,0),FALSE),"")</f>
        <v/>
      </c>
      <c r="G298" s="410" t="str">
        <f>IFERROR(VLOOKUP($B298,'Nevezési lista'!$C$4:$K$116,MATCH(G$4,'Nevezési lista'!$C$4:$K$4,0),FALSE),"")</f>
        <v/>
      </c>
      <c r="H298" s="227">
        <f t="shared" si="41"/>
        <v>0.50520833333333404</v>
      </c>
      <c r="I298" s="218"/>
      <c r="J298" s="82">
        <f t="shared" si="39"/>
        <v>0</v>
      </c>
    </row>
    <row r="299" spans="2:10" ht="15" customHeight="1" outlineLevel="1" thickBot="1" x14ac:dyDescent="0.3">
      <c r="B299" s="219">
        <v>0</v>
      </c>
      <c r="C299" s="220"/>
      <c r="D299" s="221"/>
      <c r="E299" s="421"/>
      <c r="F299" s="422"/>
      <c r="G299" s="411"/>
      <c r="H299" s="221"/>
      <c r="I299" s="223"/>
      <c r="J299" s="82">
        <f t="shared" si="39"/>
        <v>0</v>
      </c>
    </row>
    <row r="300" spans="2:10" ht="15" customHeight="1" x14ac:dyDescent="0.25">
      <c r="B300" s="224">
        <f>+Kategóriák!$E$23</f>
        <v>0</v>
      </c>
      <c r="C300" s="225"/>
      <c r="D300" s="225"/>
      <c r="E300" s="423"/>
      <c r="F300" s="407"/>
      <c r="G300" s="412"/>
      <c r="H300" s="7">
        <v>3.4722222222222224E-4</v>
      </c>
      <c r="I300" s="226"/>
      <c r="J300" s="74"/>
    </row>
    <row r="301" spans="2:10" ht="15" hidden="1" customHeight="1" outlineLevel="1" x14ac:dyDescent="0.25">
      <c r="B301" s="180"/>
      <c r="C301" s="209" t="str">
        <f>IFERROR(VLOOKUP($B301,'Nevezési lista'!$C$4:$K$116,MATCH(C$4,'Nevezési lista'!$C$4:$K$4,0),FALSE),"")</f>
        <v/>
      </c>
      <c r="D301" s="210">
        <f>+B300</f>
        <v>0</v>
      </c>
      <c r="E301" s="415" t="str">
        <f>IFERROR(VLOOKUP($B301,'Nevezési lista'!$C$4:$K$116,MATCH(E$4,'Nevezési lista'!$C$4:$K$4,0),FALSE),"")</f>
        <v/>
      </c>
      <c r="F301" s="416" t="str">
        <f>IFERROR(VLOOKUP($B301,'Nevezési lista'!$C$4:$K$116,MATCH(F$4,'Nevezési lista'!$C$4:$K$4,0),FALSE),"")</f>
        <v/>
      </c>
      <c r="G301" s="408" t="str">
        <f>IFERROR(VLOOKUP($B301,'Nevezési lista'!$C$4:$K$116,MATCH(G$4,'Nevezési lista'!$C$4:$K$4,0),FALSE),"")</f>
        <v/>
      </c>
      <c r="H301" s="6">
        <v>0.50034722222222217</v>
      </c>
      <c r="I301" s="211"/>
      <c r="J301" s="82">
        <f t="shared" si="39"/>
        <v>0</v>
      </c>
    </row>
    <row r="302" spans="2:10" ht="15" hidden="1" customHeight="1" outlineLevel="1" x14ac:dyDescent="0.25">
      <c r="B302" s="187"/>
      <c r="C302" s="189" t="str">
        <f>IFERROR(VLOOKUP($B302,'Nevezési lista'!$C$4:$K$116,MATCH(C$4,'Nevezési lista'!$C$4:$K$4,0),FALSE),"")</f>
        <v/>
      </c>
      <c r="D302" s="212">
        <f>+D301</f>
        <v>0</v>
      </c>
      <c r="E302" s="417" t="str">
        <f>IFERROR(VLOOKUP($B302,'Nevezési lista'!$C$4:$K$116,MATCH(E$4,'Nevezési lista'!$C$4:$K$4,0),FALSE),"")</f>
        <v/>
      </c>
      <c r="F302" s="418" t="str">
        <f>IFERROR(VLOOKUP($B302,'Nevezési lista'!$C$4:$K$116,MATCH(F$4,'Nevezési lista'!$C$4:$K$4,0),FALSE),"")</f>
        <v/>
      </c>
      <c r="G302" s="409" t="str">
        <f>IFERROR(VLOOKUP($B302,'Nevezési lista'!$C$4:$K$116,MATCH(G$4,'Nevezési lista'!$C$4:$K$4,0),FALSE),"")</f>
        <v/>
      </c>
      <c r="H302" s="213">
        <f>H301+$H$300</f>
        <v>0.50069444444444444</v>
      </c>
      <c r="I302" s="214"/>
      <c r="J302" s="82">
        <f t="shared" si="39"/>
        <v>0</v>
      </c>
    </row>
    <row r="303" spans="2:10" ht="15" hidden="1" customHeight="1" outlineLevel="1" x14ac:dyDescent="0.25">
      <c r="B303" s="187"/>
      <c r="C303" s="189" t="str">
        <f>IFERROR(VLOOKUP($B303,'Nevezési lista'!$C$4:$K$116,MATCH(C$4,'Nevezési lista'!$C$4:$K$4,0),FALSE),"")</f>
        <v/>
      </c>
      <c r="D303" s="212">
        <f t="shared" ref="D303:D315" si="42">+D302</f>
        <v>0</v>
      </c>
      <c r="E303" s="417" t="str">
        <f>IFERROR(VLOOKUP($B303,'Nevezési lista'!$C$4:$K$116,MATCH(E$4,'Nevezési lista'!$C$4:$K$4,0),FALSE),"")</f>
        <v/>
      </c>
      <c r="F303" s="418" t="str">
        <f>IFERROR(VLOOKUP($B303,'Nevezési lista'!$C$4:$K$116,MATCH(F$4,'Nevezési lista'!$C$4:$K$4,0),FALSE),"")</f>
        <v/>
      </c>
      <c r="G303" s="409" t="str">
        <f>IFERROR(VLOOKUP($B303,'Nevezési lista'!$C$4:$K$116,MATCH(G$4,'Nevezési lista'!$C$4:$K$4,0),FALSE),"")</f>
        <v/>
      </c>
      <c r="H303" s="213">
        <f t="shared" ref="H303:H315" si="43">H302+$H$300</f>
        <v>0.50104166666666672</v>
      </c>
      <c r="I303" s="214"/>
      <c r="J303" s="82">
        <f t="shared" si="39"/>
        <v>0</v>
      </c>
    </row>
    <row r="304" spans="2:10" ht="15" hidden="1" customHeight="1" outlineLevel="1" x14ac:dyDescent="0.25">
      <c r="B304" s="187"/>
      <c r="C304" s="189" t="str">
        <f>IFERROR(VLOOKUP($B304,'Nevezési lista'!$C$4:$K$116,MATCH(C$4,'Nevezési lista'!$C$4:$K$4,0),FALSE),"")</f>
        <v/>
      </c>
      <c r="D304" s="212">
        <f t="shared" si="42"/>
        <v>0</v>
      </c>
      <c r="E304" s="417" t="str">
        <f>IFERROR(VLOOKUP($B304,'Nevezési lista'!$C$4:$K$116,MATCH(E$4,'Nevezési lista'!$C$4:$K$4,0),FALSE),"")</f>
        <v/>
      </c>
      <c r="F304" s="418" t="str">
        <f>IFERROR(VLOOKUP($B304,'Nevezési lista'!$C$4:$K$116,MATCH(F$4,'Nevezési lista'!$C$4:$K$4,0),FALSE),"")</f>
        <v/>
      </c>
      <c r="G304" s="409" t="str">
        <f>IFERROR(VLOOKUP($B304,'Nevezési lista'!$C$4:$K$116,MATCH(G$4,'Nevezési lista'!$C$4:$K$4,0),FALSE),"")</f>
        <v/>
      </c>
      <c r="H304" s="213">
        <f t="shared" si="43"/>
        <v>0.50138888888888899</v>
      </c>
      <c r="I304" s="214"/>
      <c r="J304" s="82">
        <f t="shared" si="39"/>
        <v>0</v>
      </c>
    </row>
    <row r="305" spans="2:10" ht="15" hidden="1" customHeight="1" outlineLevel="1" x14ac:dyDescent="0.25">
      <c r="B305" s="187"/>
      <c r="C305" s="189" t="str">
        <f>IFERROR(VLOOKUP($B305,'Nevezési lista'!$C$4:$K$116,MATCH(C$4,'Nevezési lista'!$C$4:$K$4,0),FALSE),"")</f>
        <v/>
      </c>
      <c r="D305" s="212">
        <f t="shared" si="42"/>
        <v>0</v>
      </c>
      <c r="E305" s="417" t="str">
        <f>IFERROR(VLOOKUP($B305,'Nevezési lista'!$C$4:$K$116,MATCH(E$4,'Nevezési lista'!$C$4:$K$4,0),FALSE),"")</f>
        <v/>
      </c>
      <c r="F305" s="418" t="str">
        <f>IFERROR(VLOOKUP($B305,'Nevezési lista'!$C$4:$K$116,MATCH(F$4,'Nevezési lista'!$C$4:$K$4,0),FALSE),"")</f>
        <v/>
      </c>
      <c r="G305" s="409" t="str">
        <f>IFERROR(VLOOKUP($B305,'Nevezési lista'!$C$4:$K$116,MATCH(G$4,'Nevezési lista'!$C$4:$K$4,0),FALSE),"")</f>
        <v/>
      </c>
      <c r="H305" s="213">
        <f t="shared" si="43"/>
        <v>0.50173611111111127</v>
      </c>
      <c r="I305" s="214"/>
      <c r="J305" s="82">
        <f t="shared" si="39"/>
        <v>0</v>
      </c>
    </row>
    <row r="306" spans="2:10" ht="15" hidden="1" customHeight="1" outlineLevel="1" x14ac:dyDescent="0.25">
      <c r="B306" s="187"/>
      <c r="C306" s="189" t="str">
        <f>IFERROR(VLOOKUP($B306,'Nevezési lista'!$C$4:$K$116,MATCH(C$4,'Nevezési lista'!$C$4:$K$4,0),FALSE),"")</f>
        <v/>
      </c>
      <c r="D306" s="212">
        <f t="shared" si="42"/>
        <v>0</v>
      </c>
      <c r="E306" s="417" t="str">
        <f>IFERROR(VLOOKUP($B306,'Nevezési lista'!$C$4:$K$116,MATCH(E$4,'Nevezési lista'!$C$4:$K$4,0),FALSE),"")</f>
        <v/>
      </c>
      <c r="F306" s="418" t="str">
        <f>IFERROR(VLOOKUP($B306,'Nevezési lista'!$C$4:$K$116,MATCH(F$4,'Nevezési lista'!$C$4:$K$4,0),FALSE),"")</f>
        <v/>
      </c>
      <c r="G306" s="409" t="str">
        <f>IFERROR(VLOOKUP($B306,'Nevezési lista'!$C$4:$K$116,MATCH(G$4,'Nevezési lista'!$C$4:$K$4,0),FALSE),"")</f>
        <v/>
      </c>
      <c r="H306" s="213">
        <f t="shared" si="43"/>
        <v>0.50208333333333355</v>
      </c>
      <c r="I306" s="214"/>
      <c r="J306" s="82">
        <f t="shared" si="39"/>
        <v>0</v>
      </c>
    </row>
    <row r="307" spans="2:10" ht="15" hidden="1" customHeight="1" outlineLevel="1" x14ac:dyDescent="0.25">
      <c r="B307" s="187"/>
      <c r="C307" s="189" t="str">
        <f>IFERROR(VLOOKUP($B307,'Nevezési lista'!$C$4:$K$116,MATCH(C$4,'Nevezési lista'!$C$4:$K$4,0),FALSE),"")</f>
        <v/>
      </c>
      <c r="D307" s="212">
        <f t="shared" si="42"/>
        <v>0</v>
      </c>
      <c r="E307" s="417" t="str">
        <f>IFERROR(VLOOKUP($B307,'Nevezési lista'!$C$4:$K$116,MATCH(E$4,'Nevezési lista'!$C$4:$K$4,0),FALSE),"")</f>
        <v/>
      </c>
      <c r="F307" s="418" t="str">
        <f>IFERROR(VLOOKUP($B307,'Nevezési lista'!$C$4:$K$116,MATCH(F$4,'Nevezési lista'!$C$4:$K$4,0),FALSE),"")</f>
        <v/>
      </c>
      <c r="G307" s="409" t="str">
        <f>IFERROR(VLOOKUP($B307,'Nevezési lista'!$C$4:$K$116,MATCH(G$4,'Nevezési lista'!$C$4:$K$4,0),FALSE),"")</f>
        <v/>
      </c>
      <c r="H307" s="213">
        <f t="shared" si="43"/>
        <v>0.50243055555555582</v>
      </c>
      <c r="I307" s="214"/>
      <c r="J307" s="82">
        <f t="shared" si="39"/>
        <v>0</v>
      </c>
    </row>
    <row r="308" spans="2:10" ht="15" hidden="1" customHeight="1" outlineLevel="1" x14ac:dyDescent="0.25">
      <c r="B308" s="187"/>
      <c r="C308" s="189" t="str">
        <f>IFERROR(VLOOKUP($B308,'Nevezési lista'!$C$4:$K$116,MATCH(C$4,'Nevezési lista'!$C$4:$K$4,0),FALSE),"")</f>
        <v/>
      </c>
      <c r="D308" s="212">
        <f t="shared" si="42"/>
        <v>0</v>
      </c>
      <c r="E308" s="417" t="str">
        <f>IFERROR(VLOOKUP($B308,'Nevezési lista'!$C$4:$K$116,MATCH(E$4,'Nevezési lista'!$C$4:$K$4,0),FALSE),"")</f>
        <v/>
      </c>
      <c r="F308" s="418" t="str">
        <f>IFERROR(VLOOKUP($B308,'Nevezési lista'!$C$4:$K$116,MATCH(F$4,'Nevezési lista'!$C$4:$K$4,0),FALSE),"")</f>
        <v/>
      </c>
      <c r="G308" s="409" t="str">
        <f>IFERROR(VLOOKUP($B308,'Nevezési lista'!$C$4:$K$116,MATCH(G$4,'Nevezési lista'!$C$4:$K$4,0),FALSE),"")</f>
        <v/>
      </c>
      <c r="H308" s="213">
        <f t="shared" si="43"/>
        <v>0.5027777777777781</v>
      </c>
      <c r="I308" s="214"/>
      <c r="J308" s="82">
        <f t="shared" si="39"/>
        <v>0</v>
      </c>
    </row>
    <row r="309" spans="2:10" ht="15" hidden="1" customHeight="1" outlineLevel="1" x14ac:dyDescent="0.25">
      <c r="B309" s="187"/>
      <c r="C309" s="189" t="str">
        <f>IFERROR(VLOOKUP($B309,'Nevezési lista'!$C$4:$K$116,MATCH(C$4,'Nevezési lista'!$C$4:$K$4,0),FALSE),"")</f>
        <v/>
      </c>
      <c r="D309" s="212">
        <f t="shared" si="42"/>
        <v>0</v>
      </c>
      <c r="E309" s="417" t="str">
        <f>IFERROR(VLOOKUP($B309,'Nevezési lista'!$C$4:$K$116,MATCH(E$4,'Nevezési lista'!$C$4:$K$4,0),FALSE),"")</f>
        <v/>
      </c>
      <c r="F309" s="418" t="str">
        <f>IFERROR(VLOOKUP($B309,'Nevezési lista'!$C$4:$K$116,MATCH(F$4,'Nevezési lista'!$C$4:$K$4,0),FALSE),"")</f>
        <v/>
      </c>
      <c r="G309" s="409" t="str">
        <f>IFERROR(VLOOKUP($B309,'Nevezési lista'!$C$4:$K$116,MATCH(G$4,'Nevezési lista'!$C$4:$K$4,0),FALSE),"")</f>
        <v/>
      </c>
      <c r="H309" s="213">
        <f t="shared" si="43"/>
        <v>0.50312500000000038</v>
      </c>
      <c r="I309" s="214"/>
      <c r="J309" s="82">
        <f t="shared" si="39"/>
        <v>0</v>
      </c>
    </row>
    <row r="310" spans="2:10" ht="15" hidden="1" customHeight="1" outlineLevel="1" x14ac:dyDescent="0.25">
      <c r="B310" s="187"/>
      <c r="C310" s="189" t="str">
        <f>IFERROR(VLOOKUP($B310,'Nevezési lista'!$C$4:$K$116,MATCH(C$4,'Nevezési lista'!$C$4:$K$4,0),FALSE),"")</f>
        <v/>
      </c>
      <c r="D310" s="212">
        <f t="shared" si="42"/>
        <v>0</v>
      </c>
      <c r="E310" s="417" t="str">
        <f>IFERROR(VLOOKUP($B310,'Nevezési lista'!$C$4:$K$116,MATCH(E$4,'Nevezési lista'!$C$4:$K$4,0),FALSE),"")</f>
        <v/>
      </c>
      <c r="F310" s="418" t="str">
        <f>IFERROR(VLOOKUP($B310,'Nevezési lista'!$C$4:$K$116,MATCH(F$4,'Nevezési lista'!$C$4:$K$4,0),FALSE),"")</f>
        <v/>
      </c>
      <c r="G310" s="409" t="str">
        <f>IFERROR(VLOOKUP($B310,'Nevezési lista'!$C$4:$K$116,MATCH(G$4,'Nevezési lista'!$C$4:$K$4,0),FALSE),"")</f>
        <v/>
      </c>
      <c r="H310" s="213">
        <f t="shared" si="43"/>
        <v>0.50347222222222265</v>
      </c>
      <c r="I310" s="214"/>
      <c r="J310" s="82">
        <f t="shared" si="39"/>
        <v>0</v>
      </c>
    </row>
    <row r="311" spans="2:10" ht="15" hidden="1" customHeight="1" outlineLevel="1" x14ac:dyDescent="0.25">
      <c r="B311" s="187"/>
      <c r="C311" s="189" t="str">
        <f>IFERROR(VLOOKUP($B311,'Nevezési lista'!$C$4:$K$116,MATCH(C$4,'Nevezési lista'!$C$4:$K$4,0),FALSE),"")</f>
        <v/>
      </c>
      <c r="D311" s="212">
        <f t="shared" si="42"/>
        <v>0</v>
      </c>
      <c r="E311" s="417" t="str">
        <f>IFERROR(VLOOKUP($B311,'Nevezési lista'!$C$4:$K$116,MATCH(E$4,'Nevezési lista'!$C$4:$K$4,0),FALSE),"")</f>
        <v/>
      </c>
      <c r="F311" s="418" t="str">
        <f>IFERROR(VLOOKUP($B311,'Nevezési lista'!$C$4:$K$116,MATCH(F$4,'Nevezési lista'!$C$4:$K$4,0),FALSE),"")</f>
        <v/>
      </c>
      <c r="G311" s="409" t="str">
        <f>IFERROR(VLOOKUP($B311,'Nevezési lista'!$C$4:$K$116,MATCH(G$4,'Nevezési lista'!$C$4:$K$4,0),FALSE),"")</f>
        <v/>
      </c>
      <c r="H311" s="213">
        <f t="shared" si="43"/>
        <v>0.50381944444444493</v>
      </c>
      <c r="I311" s="214"/>
      <c r="J311" s="82">
        <f t="shared" si="39"/>
        <v>0</v>
      </c>
    </row>
    <row r="312" spans="2:10" ht="15" hidden="1" customHeight="1" outlineLevel="1" x14ac:dyDescent="0.25">
      <c r="B312" s="187"/>
      <c r="C312" s="189" t="str">
        <f>IFERROR(VLOOKUP($B312,'Nevezési lista'!$C$4:$K$116,MATCH(C$4,'Nevezési lista'!$C$4:$K$4,0),FALSE),"")</f>
        <v/>
      </c>
      <c r="D312" s="212">
        <f t="shared" si="42"/>
        <v>0</v>
      </c>
      <c r="E312" s="417" t="str">
        <f>IFERROR(VLOOKUP($B312,'Nevezési lista'!$C$4:$K$116,MATCH(E$4,'Nevezési lista'!$C$4:$K$4,0),FALSE),"")</f>
        <v/>
      </c>
      <c r="F312" s="418" t="str">
        <f>IFERROR(VLOOKUP($B312,'Nevezési lista'!$C$4:$K$116,MATCH(F$4,'Nevezési lista'!$C$4:$K$4,0),FALSE),"")</f>
        <v/>
      </c>
      <c r="G312" s="409" t="str">
        <f>IFERROR(VLOOKUP($B312,'Nevezési lista'!$C$4:$K$116,MATCH(G$4,'Nevezési lista'!$C$4:$K$4,0),FALSE),"")</f>
        <v/>
      </c>
      <c r="H312" s="213">
        <f t="shared" si="43"/>
        <v>0.50416666666666721</v>
      </c>
      <c r="I312" s="214"/>
      <c r="J312" s="82">
        <f t="shared" si="39"/>
        <v>0</v>
      </c>
    </row>
    <row r="313" spans="2:10" ht="15" hidden="1" customHeight="1" outlineLevel="1" x14ac:dyDescent="0.25">
      <c r="B313" s="187"/>
      <c r="C313" s="189" t="str">
        <f>IFERROR(VLOOKUP($B313,'Nevezési lista'!$C$4:$K$116,MATCH(C$4,'Nevezési lista'!$C$4:$K$4,0),FALSE),"")</f>
        <v/>
      </c>
      <c r="D313" s="212">
        <f t="shared" si="42"/>
        <v>0</v>
      </c>
      <c r="E313" s="417" t="str">
        <f>IFERROR(VLOOKUP($B313,'Nevezési lista'!$C$4:$K$116,MATCH(E$4,'Nevezési lista'!$C$4:$K$4,0),FALSE),"")</f>
        <v/>
      </c>
      <c r="F313" s="418" t="str">
        <f>IFERROR(VLOOKUP($B313,'Nevezési lista'!$C$4:$K$116,MATCH(F$4,'Nevezési lista'!$C$4:$K$4,0),FALSE),"")</f>
        <v/>
      </c>
      <c r="G313" s="409" t="str">
        <f>IFERROR(VLOOKUP($B313,'Nevezési lista'!$C$4:$K$116,MATCH(G$4,'Nevezési lista'!$C$4:$K$4,0),FALSE),"")</f>
        <v/>
      </c>
      <c r="H313" s="213">
        <f t="shared" si="43"/>
        <v>0.50451388888888948</v>
      </c>
      <c r="I313" s="214"/>
      <c r="J313" s="82">
        <f t="shared" si="39"/>
        <v>0</v>
      </c>
    </row>
    <row r="314" spans="2:10" ht="15" hidden="1" customHeight="1" outlineLevel="1" x14ac:dyDescent="0.25">
      <c r="B314" s="187"/>
      <c r="C314" s="189" t="str">
        <f>IFERROR(VLOOKUP($B314,'Nevezési lista'!$C$4:$K$116,MATCH(C$4,'Nevezési lista'!$C$4:$K$4,0),FALSE),"")</f>
        <v/>
      </c>
      <c r="D314" s="212">
        <f t="shared" si="42"/>
        <v>0</v>
      </c>
      <c r="E314" s="417" t="str">
        <f>IFERROR(VLOOKUP($B314,'Nevezési lista'!$C$4:$K$116,MATCH(E$4,'Nevezési lista'!$C$4:$K$4,0),FALSE),"")</f>
        <v/>
      </c>
      <c r="F314" s="418" t="str">
        <f>IFERROR(VLOOKUP($B314,'Nevezési lista'!$C$4:$K$116,MATCH(F$4,'Nevezési lista'!$C$4:$K$4,0),FALSE),"")</f>
        <v/>
      </c>
      <c r="G314" s="409" t="str">
        <f>IFERROR(VLOOKUP($B314,'Nevezési lista'!$C$4:$K$116,MATCH(G$4,'Nevezési lista'!$C$4:$K$4,0),FALSE),"")</f>
        <v/>
      </c>
      <c r="H314" s="213">
        <f t="shared" si="43"/>
        <v>0.50486111111111176</v>
      </c>
      <c r="I314" s="214"/>
      <c r="J314" s="82">
        <f t="shared" si="39"/>
        <v>0</v>
      </c>
    </row>
    <row r="315" spans="2:10" ht="15" hidden="1" customHeight="1" outlineLevel="1" x14ac:dyDescent="0.25">
      <c r="B315" s="215"/>
      <c r="C315" s="216" t="str">
        <f>IFERROR(VLOOKUP($B315,'Nevezési lista'!$C$4:$K$116,MATCH(C$4,'Nevezési lista'!$C$4:$K$4,0),FALSE),"")</f>
        <v/>
      </c>
      <c r="D315" s="217">
        <f t="shared" si="42"/>
        <v>0</v>
      </c>
      <c r="E315" s="419" t="str">
        <f>IFERROR(VLOOKUP($B315,'Nevezési lista'!$C$4:$K$116,MATCH(E$4,'Nevezési lista'!$C$4:$K$4,0),FALSE),"")</f>
        <v/>
      </c>
      <c r="F315" s="420" t="str">
        <f>IFERROR(VLOOKUP($B315,'Nevezési lista'!$C$4:$K$116,MATCH(F$4,'Nevezési lista'!$C$4:$K$4,0),FALSE),"")</f>
        <v/>
      </c>
      <c r="G315" s="410" t="str">
        <f>IFERROR(VLOOKUP($B315,'Nevezési lista'!$C$4:$K$116,MATCH(G$4,'Nevezési lista'!$C$4:$K$4,0),FALSE),"")</f>
        <v/>
      </c>
      <c r="H315" s="227">
        <f t="shared" si="43"/>
        <v>0.50520833333333404</v>
      </c>
      <c r="I315" s="218"/>
      <c r="J315" s="82">
        <f t="shared" si="39"/>
        <v>0</v>
      </c>
    </row>
    <row r="316" spans="2:10" ht="15" customHeight="1" outlineLevel="1" thickBot="1" x14ac:dyDescent="0.3">
      <c r="B316" s="219">
        <v>0</v>
      </c>
      <c r="C316" s="220"/>
      <c r="D316" s="221"/>
      <c r="E316" s="421"/>
      <c r="F316" s="422"/>
      <c r="G316" s="411"/>
      <c r="H316" s="221"/>
      <c r="I316" s="223"/>
      <c r="J316" s="82">
        <f t="shared" si="39"/>
        <v>0</v>
      </c>
    </row>
    <row r="317" spans="2:10" ht="15" customHeight="1" x14ac:dyDescent="0.25">
      <c r="B317" s="224">
        <f>+Kategóriák!$E$24</f>
        <v>0</v>
      </c>
      <c r="C317" s="225"/>
      <c r="D317" s="225"/>
      <c r="E317" s="423"/>
      <c r="F317" s="407"/>
      <c r="G317" s="412"/>
      <c r="H317" s="7">
        <v>3.4722222222222224E-4</v>
      </c>
      <c r="I317" s="226"/>
      <c r="J317" s="74"/>
    </row>
    <row r="318" spans="2:10" ht="15" hidden="1" customHeight="1" outlineLevel="1" x14ac:dyDescent="0.25">
      <c r="B318" s="180"/>
      <c r="C318" s="209" t="str">
        <f>IFERROR(VLOOKUP($B318,'Nevezési lista'!$C$4:$K$116,MATCH(C$4,'Nevezési lista'!$C$4:$K$4,0),FALSE),"")</f>
        <v/>
      </c>
      <c r="D318" s="210">
        <f>+B317</f>
        <v>0</v>
      </c>
      <c r="E318" s="415" t="str">
        <f>IFERROR(VLOOKUP($B318,'Nevezési lista'!$C$4:$K$116,MATCH(E$4,'Nevezési lista'!$C$4:$K$4,0),FALSE),"")</f>
        <v/>
      </c>
      <c r="F318" s="416" t="str">
        <f>IFERROR(VLOOKUP($B318,'Nevezési lista'!$C$4:$K$116,MATCH(F$4,'Nevezési lista'!$C$4:$K$4,0),FALSE),"")</f>
        <v/>
      </c>
      <c r="G318" s="408" t="str">
        <f>IFERROR(VLOOKUP($B318,'Nevezési lista'!$C$4:$K$116,MATCH(G$4,'Nevezési lista'!$C$4:$K$4,0),FALSE),"")</f>
        <v/>
      </c>
      <c r="H318" s="6">
        <v>0.50034722222222217</v>
      </c>
      <c r="I318" s="211"/>
      <c r="J318" s="82">
        <f t="shared" si="39"/>
        <v>0</v>
      </c>
    </row>
    <row r="319" spans="2:10" ht="15" hidden="1" customHeight="1" outlineLevel="1" x14ac:dyDescent="0.25">
      <c r="B319" s="187"/>
      <c r="C319" s="189" t="str">
        <f>IFERROR(VLOOKUP($B319,'Nevezési lista'!$C$4:$K$116,MATCH(C$4,'Nevezési lista'!$C$4:$K$4,0),FALSE),"")</f>
        <v/>
      </c>
      <c r="D319" s="212">
        <f>+D318</f>
        <v>0</v>
      </c>
      <c r="E319" s="417" t="str">
        <f>IFERROR(VLOOKUP($B319,'Nevezési lista'!$C$4:$K$116,MATCH(E$4,'Nevezési lista'!$C$4:$K$4,0),FALSE),"")</f>
        <v/>
      </c>
      <c r="F319" s="418" t="str">
        <f>IFERROR(VLOOKUP($B319,'Nevezési lista'!$C$4:$K$116,MATCH(F$4,'Nevezési lista'!$C$4:$K$4,0),FALSE),"")</f>
        <v/>
      </c>
      <c r="G319" s="409" t="str">
        <f>IFERROR(VLOOKUP($B319,'Nevezési lista'!$C$4:$K$116,MATCH(G$4,'Nevezési lista'!$C$4:$K$4,0),FALSE),"")</f>
        <v/>
      </c>
      <c r="H319" s="213">
        <f>H318+$H$317</f>
        <v>0.50069444444444444</v>
      </c>
      <c r="I319" s="214"/>
      <c r="J319" s="82">
        <f t="shared" si="39"/>
        <v>0</v>
      </c>
    </row>
    <row r="320" spans="2:10" ht="15" hidden="1" customHeight="1" outlineLevel="1" x14ac:dyDescent="0.25">
      <c r="B320" s="187"/>
      <c r="C320" s="189" t="str">
        <f>IFERROR(VLOOKUP($B320,'Nevezési lista'!$C$4:$K$116,MATCH(C$4,'Nevezési lista'!$C$4:$K$4,0),FALSE),"")</f>
        <v/>
      </c>
      <c r="D320" s="212">
        <f t="shared" ref="D320:D332" si="44">+D319</f>
        <v>0</v>
      </c>
      <c r="E320" s="417" t="str">
        <f>IFERROR(VLOOKUP($B320,'Nevezési lista'!$C$4:$K$116,MATCH(E$4,'Nevezési lista'!$C$4:$K$4,0),FALSE),"")</f>
        <v/>
      </c>
      <c r="F320" s="418" t="str">
        <f>IFERROR(VLOOKUP($B320,'Nevezési lista'!$C$4:$K$116,MATCH(F$4,'Nevezési lista'!$C$4:$K$4,0),FALSE),"")</f>
        <v/>
      </c>
      <c r="G320" s="409" t="str">
        <f>IFERROR(VLOOKUP($B320,'Nevezési lista'!$C$4:$K$116,MATCH(G$4,'Nevezési lista'!$C$4:$K$4,0),FALSE),"")</f>
        <v/>
      </c>
      <c r="H320" s="213">
        <f t="shared" ref="H320:H332" si="45">H319+$H$317</f>
        <v>0.50104166666666672</v>
      </c>
      <c r="I320" s="214"/>
      <c r="J320" s="82">
        <f t="shared" si="39"/>
        <v>0</v>
      </c>
    </row>
    <row r="321" spans="2:10" ht="15" hidden="1" customHeight="1" outlineLevel="1" x14ac:dyDescent="0.25">
      <c r="B321" s="187"/>
      <c r="C321" s="189" t="str">
        <f>IFERROR(VLOOKUP($B321,'Nevezési lista'!$C$4:$K$116,MATCH(C$4,'Nevezési lista'!$C$4:$K$4,0),FALSE),"")</f>
        <v/>
      </c>
      <c r="D321" s="212">
        <f t="shared" si="44"/>
        <v>0</v>
      </c>
      <c r="E321" s="417" t="str">
        <f>IFERROR(VLOOKUP($B321,'Nevezési lista'!$C$4:$K$116,MATCH(E$4,'Nevezési lista'!$C$4:$K$4,0),FALSE),"")</f>
        <v/>
      </c>
      <c r="F321" s="418" t="str">
        <f>IFERROR(VLOOKUP($B321,'Nevezési lista'!$C$4:$K$116,MATCH(F$4,'Nevezési lista'!$C$4:$K$4,0),FALSE),"")</f>
        <v/>
      </c>
      <c r="G321" s="409" t="str">
        <f>IFERROR(VLOOKUP($B321,'Nevezési lista'!$C$4:$K$116,MATCH(G$4,'Nevezési lista'!$C$4:$K$4,0),FALSE),"")</f>
        <v/>
      </c>
      <c r="H321" s="213">
        <f t="shared" si="45"/>
        <v>0.50138888888888899</v>
      </c>
      <c r="I321" s="214"/>
      <c r="J321" s="82">
        <f t="shared" si="39"/>
        <v>0</v>
      </c>
    </row>
    <row r="322" spans="2:10" ht="15" hidden="1" customHeight="1" outlineLevel="1" x14ac:dyDescent="0.25">
      <c r="B322" s="187"/>
      <c r="C322" s="189" t="str">
        <f>IFERROR(VLOOKUP($B322,'Nevezési lista'!$C$4:$K$116,MATCH(C$4,'Nevezési lista'!$C$4:$K$4,0),FALSE),"")</f>
        <v/>
      </c>
      <c r="D322" s="212">
        <f t="shared" si="44"/>
        <v>0</v>
      </c>
      <c r="E322" s="417" t="str">
        <f>IFERROR(VLOOKUP($B322,'Nevezési lista'!$C$4:$K$116,MATCH(E$4,'Nevezési lista'!$C$4:$K$4,0),FALSE),"")</f>
        <v/>
      </c>
      <c r="F322" s="418" t="str">
        <f>IFERROR(VLOOKUP($B322,'Nevezési lista'!$C$4:$K$116,MATCH(F$4,'Nevezési lista'!$C$4:$K$4,0),FALSE),"")</f>
        <v/>
      </c>
      <c r="G322" s="409" t="str">
        <f>IFERROR(VLOOKUP($B322,'Nevezési lista'!$C$4:$K$116,MATCH(G$4,'Nevezési lista'!$C$4:$K$4,0),FALSE),"")</f>
        <v/>
      </c>
      <c r="H322" s="213">
        <f t="shared" si="45"/>
        <v>0.50173611111111127</v>
      </c>
      <c r="I322" s="214"/>
      <c r="J322" s="82">
        <f t="shared" si="39"/>
        <v>0</v>
      </c>
    </row>
    <row r="323" spans="2:10" ht="15" hidden="1" customHeight="1" outlineLevel="1" x14ac:dyDescent="0.25">
      <c r="B323" s="187"/>
      <c r="C323" s="189" t="str">
        <f>IFERROR(VLOOKUP($B323,'Nevezési lista'!$C$4:$K$116,MATCH(C$4,'Nevezési lista'!$C$4:$K$4,0),FALSE),"")</f>
        <v/>
      </c>
      <c r="D323" s="212">
        <f t="shared" si="44"/>
        <v>0</v>
      </c>
      <c r="E323" s="417" t="str">
        <f>IFERROR(VLOOKUP($B323,'Nevezési lista'!$C$4:$K$116,MATCH(E$4,'Nevezési lista'!$C$4:$K$4,0),FALSE),"")</f>
        <v/>
      </c>
      <c r="F323" s="418" t="str">
        <f>IFERROR(VLOOKUP($B323,'Nevezési lista'!$C$4:$K$116,MATCH(F$4,'Nevezési lista'!$C$4:$K$4,0),FALSE),"")</f>
        <v/>
      </c>
      <c r="G323" s="409" t="str">
        <f>IFERROR(VLOOKUP($B323,'Nevezési lista'!$C$4:$K$116,MATCH(G$4,'Nevezési lista'!$C$4:$K$4,0),FALSE),"")</f>
        <v/>
      </c>
      <c r="H323" s="213">
        <f t="shared" si="45"/>
        <v>0.50208333333333355</v>
      </c>
      <c r="I323" s="214"/>
      <c r="J323" s="82">
        <f t="shared" si="39"/>
        <v>0</v>
      </c>
    </row>
    <row r="324" spans="2:10" ht="15" hidden="1" customHeight="1" outlineLevel="1" x14ac:dyDescent="0.25">
      <c r="B324" s="187"/>
      <c r="C324" s="189" t="str">
        <f>IFERROR(VLOOKUP($B324,'Nevezési lista'!$C$4:$K$116,MATCH(C$4,'Nevezési lista'!$C$4:$K$4,0),FALSE),"")</f>
        <v/>
      </c>
      <c r="D324" s="212">
        <f t="shared" si="44"/>
        <v>0</v>
      </c>
      <c r="E324" s="417" t="str">
        <f>IFERROR(VLOOKUP($B324,'Nevezési lista'!$C$4:$K$116,MATCH(E$4,'Nevezési lista'!$C$4:$K$4,0),FALSE),"")</f>
        <v/>
      </c>
      <c r="F324" s="418" t="str">
        <f>IFERROR(VLOOKUP($B324,'Nevezési lista'!$C$4:$K$116,MATCH(F$4,'Nevezési lista'!$C$4:$K$4,0),FALSE),"")</f>
        <v/>
      </c>
      <c r="G324" s="409" t="str">
        <f>IFERROR(VLOOKUP($B324,'Nevezési lista'!$C$4:$K$116,MATCH(G$4,'Nevezési lista'!$C$4:$K$4,0),FALSE),"")</f>
        <v/>
      </c>
      <c r="H324" s="213">
        <f t="shared" si="45"/>
        <v>0.50243055555555582</v>
      </c>
      <c r="I324" s="214"/>
      <c r="J324" s="82">
        <f t="shared" si="39"/>
        <v>0</v>
      </c>
    </row>
    <row r="325" spans="2:10" ht="15" hidden="1" customHeight="1" outlineLevel="1" x14ac:dyDescent="0.25">
      <c r="B325" s="187"/>
      <c r="C325" s="189" t="str">
        <f>IFERROR(VLOOKUP($B325,'Nevezési lista'!$C$4:$K$116,MATCH(C$4,'Nevezési lista'!$C$4:$K$4,0),FALSE),"")</f>
        <v/>
      </c>
      <c r="D325" s="212">
        <f t="shared" si="44"/>
        <v>0</v>
      </c>
      <c r="E325" s="417" t="str">
        <f>IFERROR(VLOOKUP($B325,'Nevezési lista'!$C$4:$K$116,MATCH(E$4,'Nevezési lista'!$C$4:$K$4,0),FALSE),"")</f>
        <v/>
      </c>
      <c r="F325" s="418" t="str">
        <f>IFERROR(VLOOKUP($B325,'Nevezési lista'!$C$4:$K$116,MATCH(F$4,'Nevezési lista'!$C$4:$K$4,0),FALSE),"")</f>
        <v/>
      </c>
      <c r="G325" s="409" t="str">
        <f>IFERROR(VLOOKUP($B325,'Nevezési lista'!$C$4:$K$116,MATCH(G$4,'Nevezési lista'!$C$4:$K$4,0),FALSE),"")</f>
        <v/>
      </c>
      <c r="H325" s="213">
        <f t="shared" si="45"/>
        <v>0.5027777777777781</v>
      </c>
      <c r="I325" s="214"/>
      <c r="J325" s="82">
        <f t="shared" si="39"/>
        <v>0</v>
      </c>
    </row>
    <row r="326" spans="2:10" ht="15" hidden="1" customHeight="1" outlineLevel="1" x14ac:dyDescent="0.25">
      <c r="B326" s="187"/>
      <c r="C326" s="189" t="str">
        <f>IFERROR(VLOOKUP($B326,'Nevezési lista'!$C$4:$K$116,MATCH(C$4,'Nevezési lista'!$C$4:$K$4,0),FALSE),"")</f>
        <v/>
      </c>
      <c r="D326" s="212">
        <f t="shared" si="44"/>
        <v>0</v>
      </c>
      <c r="E326" s="417" t="str">
        <f>IFERROR(VLOOKUP($B326,'Nevezési lista'!$C$4:$K$116,MATCH(E$4,'Nevezési lista'!$C$4:$K$4,0),FALSE),"")</f>
        <v/>
      </c>
      <c r="F326" s="418" t="str">
        <f>IFERROR(VLOOKUP($B326,'Nevezési lista'!$C$4:$K$116,MATCH(F$4,'Nevezési lista'!$C$4:$K$4,0),FALSE),"")</f>
        <v/>
      </c>
      <c r="G326" s="409" t="str">
        <f>IFERROR(VLOOKUP($B326,'Nevezési lista'!$C$4:$K$116,MATCH(G$4,'Nevezési lista'!$C$4:$K$4,0),FALSE),"")</f>
        <v/>
      </c>
      <c r="H326" s="213">
        <f t="shared" si="45"/>
        <v>0.50312500000000038</v>
      </c>
      <c r="I326" s="214"/>
      <c r="J326" s="82">
        <f t="shared" si="39"/>
        <v>0</v>
      </c>
    </row>
    <row r="327" spans="2:10" ht="15" hidden="1" customHeight="1" outlineLevel="1" x14ac:dyDescent="0.25">
      <c r="B327" s="187"/>
      <c r="C327" s="189" t="str">
        <f>IFERROR(VLOOKUP($B327,'Nevezési lista'!$C$4:$K$116,MATCH(C$4,'Nevezési lista'!$C$4:$K$4,0),FALSE),"")</f>
        <v/>
      </c>
      <c r="D327" s="212">
        <f t="shared" si="44"/>
        <v>0</v>
      </c>
      <c r="E327" s="417" t="str">
        <f>IFERROR(VLOOKUP($B327,'Nevezési lista'!$C$4:$K$116,MATCH(E$4,'Nevezési lista'!$C$4:$K$4,0),FALSE),"")</f>
        <v/>
      </c>
      <c r="F327" s="418" t="str">
        <f>IFERROR(VLOOKUP($B327,'Nevezési lista'!$C$4:$K$116,MATCH(F$4,'Nevezési lista'!$C$4:$K$4,0),FALSE),"")</f>
        <v/>
      </c>
      <c r="G327" s="409" t="str">
        <f>IFERROR(VLOOKUP($B327,'Nevezési lista'!$C$4:$K$116,MATCH(G$4,'Nevezési lista'!$C$4:$K$4,0),FALSE),"")</f>
        <v/>
      </c>
      <c r="H327" s="213">
        <f t="shared" si="45"/>
        <v>0.50347222222222265</v>
      </c>
      <c r="I327" s="214"/>
      <c r="J327" s="82">
        <f t="shared" si="39"/>
        <v>0</v>
      </c>
    </row>
    <row r="328" spans="2:10" ht="15" hidden="1" customHeight="1" outlineLevel="1" x14ac:dyDescent="0.25">
      <c r="B328" s="187"/>
      <c r="C328" s="189" t="str">
        <f>IFERROR(VLOOKUP($B328,'Nevezési lista'!$C$4:$K$116,MATCH(C$4,'Nevezési lista'!$C$4:$K$4,0),FALSE),"")</f>
        <v/>
      </c>
      <c r="D328" s="212">
        <f t="shared" si="44"/>
        <v>0</v>
      </c>
      <c r="E328" s="417" t="str">
        <f>IFERROR(VLOOKUP($B328,'Nevezési lista'!$C$4:$K$116,MATCH(E$4,'Nevezési lista'!$C$4:$K$4,0),FALSE),"")</f>
        <v/>
      </c>
      <c r="F328" s="418" t="str">
        <f>IFERROR(VLOOKUP($B328,'Nevezési lista'!$C$4:$K$116,MATCH(F$4,'Nevezési lista'!$C$4:$K$4,0),FALSE),"")</f>
        <v/>
      </c>
      <c r="G328" s="409" t="str">
        <f>IFERROR(VLOOKUP($B328,'Nevezési lista'!$C$4:$K$116,MATCH(G$4,'Nevezési lista'!$C$4:$K$4,0),FALSE),"")</f>
        <v/>
      </c>
      <c r="H328" s="213">
        <f t="shared" si="45"/>
        <v>0.50381944444444493</v>
      </c>
      <c r="I328" s="214"/>
      <c r="J328" s="82">
        <f t="shared" si="39"/>
        <v>0</v>
      </c>
    </row>
    <row r="329" spans="2:10" ht="15" hidden="1" customHeight="1" outlineLevel="1" x14ac:dyDescent="0.25">
      <c r="B329" s="187"/>
      <c r="C329" s="189" t="str">
        <f>IFERROR(VLOOKUP($B329,'Nevezési lista'!$C$4:$K$116,MATCH(C$4,'Nevezési lista'!$C$4:$K$4,0),FALSE),"")</f>
        <v/>
      </c>
      <c r="D329" s="212">
        <f t="shared" si="44"/>
        <v>0</v>
      </c>
      <c r="E329" s="417" t="str">
        <f>IFERROR(VLOOKUP($B329,'Nevezési lista'!$C$4:$K$116,MATCH(E$4,'Nevezési lista'!$C$4:$K$4,0),FALSE),"")</f>
        <v/>
      </c>
      <c r="F329" s="418" t="str">
        <f>IFERROR(VLOOKUP($B329,'Nevezési lista'!$C$4:$K$116,MATCH(F$4,'Nevezési lista'!$C$4:$K$4,0),FALSE),"")</f>
        <v/>
      </c>
      <c r="G329" s="409" t="str">
        <f>IFERROR(VLOOKUP($B329,'Nevezési lista'!$C$4:$K$116,MATCH(G$4,'Nevezési lista'!$C$4:$K$4,0),FALSE),"")</f>
        <v/>
      </c>
      <c r="H329" s="213">
        <f t="shared" si="45"/>
        <v>0.50416666666666721</v>
      </c>
      <c r="I329" s="214"/>
      <c r="J329" s="82">
        <f t="shared" si="39"/>
        <v>0</v>
      </c>
    </row>
    <row r="330" spans="2:10" ht="15" hidden="1" customHeight="1" outlineLevel="1" x14ac:dyDescent="0.25">
      <c r="B330" s="187"/>
      <c r="C330" s="189" t="str">
        <f>IFERROR(VLOOKUP($B330,'Nevezési lista'!$C$4:$K$116,MATCH(C$4,'Nevezési lista'!$C$4:$K$4,0),FALSE),"")</f>
        <v/>
      </c>
      <c r="D330" s="212">
        <f t="shared" si="44"/>
        <v>0</v>
      </c>
      <c r="E330" s="417" t="str">
        <f>IFERROR(VLOOKUP($B330,'Nevezési lista'!$C$4:$K$116,MATCH(E$4,'Nevezési lista'!$C$4:$K$4,0),FALSE),"")</f>
        <v/>
      </c>
      <c r="F330" s="418" t="str">
        <f>IFERROR(VLOOKUP($B330,'Nevezési lista'!$C$4:$K$116,MATCH(F$4,'Nevezési lista'!$C$4:$K$4,0),FALSE),"")</f>
        <v/>
      </c>
      <c r="G330" s="409" t="str">
        <f>IFERROR(VLOOKUP($B330,'Nevezési lista'!$C$4:$K$116,MATCH(G$4,'Nevezési lista'!$C$4:$K$4,0),FALSE),"")</f>
        <v/>
      </c>
      <c r="H330" s="213">
        <f t="shared" si="45"/>
        <v>0.50451388888888948</v>
      </c>
      <c r="I330" s="214"/>
      <c r="J330" s="82">
        <f t="shared" si="39"/>
        <v>0</v>
      </c>
    </row>
    <row r="331" spans="2:10" ht="15" hidden="1" customHeight="1" outlineLevel="1" x14ac:dyDescent="0.25">
      <c r="B331" s="187"/>
      <c r="C331" s="189" t="str">
        <f>IFERROR(VLOOKUP($B331,'Nevezési lista'!$C$4:$K$116,MATCH(C$4,'Nevezési lista'!$C$4:$K$4,0),FALSE),"")</f>
        <v/>
      </c>
      <c r="D331" s="212">
        <f t="shared" si="44"/>
        <v>0</v>
      </c>
      <c r="E331" s="417" t="str">
        <f>IFERROR(VLOOKUP($B331,'Nevezési lista'!$C$4:$K$116,MATCH(E$4,'Nevezési lista'!$C$4:$K$4,0),FALSE),"")</f>
        <v/>
      </c>
      <c r="F331" s="418" t="str">
        <f>IFERROR(VLOOKUP($B331,'Nevezési lista'!$C$4:$K$116,MATCH(F$4,'Nevezési lista'!$C$4:$K$4,0),FALSE),"")</f>
        <v/>
      </c>
      <c r="G331" s="409" t="str">
        <f>IFERROR(VLOOKUP($B331,'Nevezési lista'!$C$4:$K$116,MATCH(G$4,'Nevezési lista'!$C$4:$K$4,0),FALSE),"")</f>
        <v/>
      </c>
      <c r="H331" s="213">
        <f t="shared" si="45"/>
        <v>0.50486111111111176</v>
      </c>
      <c r="I331" s="214"/>
      <c r="J331" s="82">
        <f t="shared" si="39"/>
        <v>0</v>
      </c>
    </row>
    <row r="332" spans="2:10" ht="15" hidden="1" customHeight="1" outlineLevel="1" x14ac:dyDescent="0.25">
      <c r="B332" s="215"/>
      <c r="C332" s="216" t="str">
        <f>IFERROR(VLOOKUP($B332,'Nevezési lista'!$C$4:$K$116,MATCH(C$4,'Nevezési lista'!$C$4:$K$4,0),FALSE),"")</f>
        <v/>
      </c>
      <c r="D332" s="217">
        <f t="shared" si="44"/>
        <v>0</v>
      </c>
      <c r="E332" s="419" t="str">
        <f>IFERROR(VLOOKUP($B332,'Nevezési lista'!$C$4:$K$116,MATCH(E$4,'Nevezési lista'!$C$4:$K$4,0),FALSE),"")</f>
        <v/>
      </c>
      <c r="F332" s="420" t="str">
        <f>IFERROR(VLOOKUP($B332,'Nevezési lista'!$C$4:$K$116,MATCH(F$4,'Nevezési lista'!$C$4:$K$4,0),FALSE),"")</f>
        <v/>
      </c>
      <c r="G332" s="410" t="str">
        <f>IFERROR(VLOOKUP($B332,'Nevezési lista'!$C$4:$K$116,MATCH(G$4,'Nevezési lista'!$C$4:$K$4,0),FALSE),"")</f>
        <v/>
      </c>
      <c r="H332" s="227">
        <f t="shared" si="45"/>
        <v>0.50520833333333404</v>
      </c>
      <c r="I332" s="218"/>
      <c r="J332" s="82">
        <f t="shared" si="39"/>
        <v>0</v>
      </c>
    </row>
    <row r="333" spans="2:10" ht="15" customHeight="1" outlineLevel="1" thickBot="1" x14ac:dyDescent="0.3">
      <c r="B333" s="219">
        <v>0</v>
      </c>
      <c r="C333" s="220"/>
      <c r="D333" s="221"/>
      <c r="E333" s="421"/>
      <c r="F333" s="422"/>
      <c r="G333" s="411"/>
      <c r="H333" s="221"/>
      <c r="I333" s="223"/>
      <c r="J333" s="82">
        <f t="shared" si="39"/>
        <v>0</v>
      </c>
    </row>
    <row r="334" spans="2:10" ht="15" customHeight="1" x14ac:dyDescent="0.25">
      <c r="B334" s="224">
        <f>+Kategóriák!$E$25</f>
        <v>0</v>
      </c>
      <c r="C334" s="225"/>
      <c r="D334" s="225"/>
      <c r="E334" s="423"/>
      <c r="F334" s="407"/>
      <c r="G334" s="412"/>
      <c r="H334" s="7">
        <v>3.4722222222222224E-4</v>
      </c>
      <c r="I334" s="226"/>
      <c r="J334" s="74"/>
    </row>
    <row r="335" spans="2:10" ht="15" hidden="1" customHeight="1" outlineLevel="1" x14ac:dyDescent="0.25">
      <c r="B335" s="180"/>
      <c r="C335" s="209" t="str">
        <f>IFERROR(VLOOKUP($B335,'Nevezési lista'!$C$4:$K$116,MATCH(C$4,'Nevezési lista'!$C$4:$K$4,0),FALSE),"")</f>
        <v/>
      </c>
      <c r="D335" s="210">
        <f>+B334</f>
        <v>0</v>
      </c>
      <c r="E335" s="415" t="str">
        <f>IFERROR(VLOOKUP($B335,'Nevezési lista'!$C$4:$K$116,MATCH(E$4,'Nevezési lista'!$C$4:$K$4,0),FALSE),"")</f>
        <v/>
      </c>
      <c r="F335" s="416" t="str">
        <f>IFERROR(VLOOKUP($B335,'Nevezési lista'!$C$4:$K$116,MATCH(F$4,'Nevezési lista'!$C$4:$K$4,0),FALSE),"")</f>
        <v/>
      </c>
      <c r="G335" s="408" t="str">
        <f>IFERROR(VLOOKUP($B335,'Nevezési lista'!$C$4:$K$116,MATCH(G$4,'Nevezési lista'!$C$4:$K$4,0),FALSE),"")</f>
        <v/>
      </c>
      <c r="H335" s="6">
        <v>3.4722222222222224E-4</v>
      </c>
      <c r="I335" s="211"/>
      <c r="J335" s="82">
        <f t="shared" si="39"/>
        <v>0</v>
      </c>
    </row>
    <row r="336" spans="2:10" ht="15" hidden="1" customHeight="1" outlineLevel="1" x14ac:dyDescent="0.25">
      <c r="B336" s="187"/>
      <c r="C336" s="189" t="str">
        <f>IFERROR(VLOOKUP($B336,'Nevezési lista'!$C$4:$K$116,MATCH(C$4,'Nevezési lista'!$C$4:$K$4,0),FALSE),"")</f>
        <v/>
      </c>
      <c r="D336" s="212">
        <f>+D335</f>
        <v>0</v>
      </c>
      <c r="E336" s="417" t="str">
        <f>IFERROR(VLOOKUP($B336,'Nevezési lista'!$C$4:$K$116,MATCH(E$4,'Nevezési lista'!$C$4:$K$4,0),FALSE),"")</f>
        <v/>
      </c>
      <c r="F336" s="418" t="str">
        <f>IFERROR(VLOOKUP($B336,'Nevezési lista'!$C$4:$K$116,MATCH(F$4,'Nevezési lista'!$C$4:$K$4,0),FALSE),"")</f>
        <v/>
      </c>
      <c r="G336" s="409" t="str">
        <f>IFERROR(VLOOKUP($B336,'Nevezési lista'!$C$4:$K$116,MATCH(G$4,'Nevezési lista'!$C$4:$K$4,0),FALSE),"")</f>
        <v/>
      </c>
      <c r="H336" s="213">
        <f>H335+$H$334</f>
        <v>6.9444444444444447E-4</v>
      </c>
      <c r="I336" s="214"/>
      <c r="J336" s="82">
        <f t="shared" ref="J336:J350" si="46">IF(B336&gt;0,1,0)</f>
        <v>0</v>
      </c>
    </row>
    <row r="337" spans="2:10" ht="15" hidden="1" customHeight="1" outlineLevel="1" x14ac:dyDescent="0.25">
      <c r="B337" s="187"/>
      <c r="C337" s="189" t="str">
        <f>IFERROR(VLOOKUP($B337,'Nevezési lista'!$C$4:$K$116,MATCH(C$4,'Nevezési lista'!$C$4:$K$4,0),FALSE),"")</f>
        <v/>
      </c>
      <c r="D337" s="212">
        <f t="shared" ref="D337:D349" si="47">+D336</f>
        <v>0</v>
      </c>
      <c r="E337" s="417" t="str">
        <f>IFERROR(VLOOKUP($B337,'Nevezési lista'!$C$4:$K$116,MATCH(E$4,'Nevezési lista'!$C$4:$K$4,0),FALSE),"")</f>
        <v/>
      </c>
      <c r="F337" s="418" t="str">
        <f>IFERROR(VLOOKUP($B337,'Nevezési lista'!$C$4:$K$116,MATCH(F$4,'Nevezési lista'!$C$4:$K$4,0),FALSE),"")</f>
        <v/>
      </c>
      <c r="G337" s="409" t="str">
        <f>IFERROR(VLOOKUP($B337,'Nevezési lista'!$C$4:$K$116,MATCH(G$4,'Nevezési lista'!$C$4:$K$4,0),FALSE),"")</f>
        <v/>
      </c>
      <c r="H337" s="213">
        <f t="shared" ref="H337:H349" si="48">H336+$H$334</f>
        <v>1.0416666666666667E-3</v>
      </c>
      <c r="I337" s="214"/>
      <c r="J337" s="82">
        <f t="shared" si="46"/>
        <v>0</v>
      </c>
    </row>
    <row r="338" spans="2:10" ht="15" hidden="1" customHeight="1" outlineLevel="1" x14ac:dyDescent="0.25">
      <c r="B338" s="187"/>
      <c r="C338" s="189" t="str">
        <f>IFERROR(VLOOKUP($B338,'Nevezési lista'!$C$4:$K$116,MATCH(C$4,'Nevezési lista'!$C$4:$K$4,0),FALSE),"")</f>
        <v/>
      </c>
      <c r="D338" s="212">
        <f t="shared" si="47"/>
        <v>0</v>
      </c>
      <c r="E338" s="417" t="str">
        <f>IFERROR(VLOOKUP($B338,'Nevezési lista'!$C$4:$K$116,MATCH(E$4,'Nevezési lista'!$C$4:$K$4,0),FALSE),"")</f>
        <v/>
      </c>
      <c r="F338" s="418" t="str">
        <f>IFERROR(VLOOKUP($B338,'Nevezési lista'!$C$4:$K$116,MATCH(F$4,'Nevezési lista'!$C$4:$K$4,0),FALSE),"")</f>
        <v/>
      </c>
      <c r="G338" s="409" t="str">
        <f>IFERROR(VLOOKUP($B338,'Nevezési lista'!$C$4:$K$116,MATCH(G$4,'Nevezési lista'!$C$4:$K$4,0),FALSE),"")</f>
        <v/>
      </c>
      <c r="H338" s="213">
        <f t="shared" si="48"/>
        <v>1.3888888888888889E-3</v>
      </c>
      <c r="I338" s="214"/>
      <c r="J338" s="82">
        <f t="shared" si="46"/>
        <v>0</v>
      </c>
    </row>
    <row r="339" spans="2:10" ht="15" hidden="1" customHeight="1" outlineLevel="1" x14ac:dyDescent="0.25">
      <c r="B339" s="187"/>
      <c r="C339" s="189" t="str">
        <f>IFERROR(VLOOKUP($B339,'Nevezési lista'!$C$4:$K$116,MATCH(C$4,'Nevezési lista'!$C$4:$K$4,0),FALSE),"")</f>
        <v/>
      </c>
      <c r="D339" s="212">
        <f t="shared" si="47"/>
        <v>0</v>
      </c>
      <c r="E339" s="417" t="str">
        <f>IFERROR(VLOOKUP($B339,'Nevezési lista'!$C$4:$K$116,MATCH(E$4,'Nevezési lista'!$C$4:$K$4,0),FALSE),"")</f>
        <v/>
      </c>
      <c r="F339" s="418" t="str">
        <f>IFERROR(VLOOKUP($B339,'Nevezési lista'!$C$4:$K$116,MATCH(F$4,'Nevezési lista'!$C$4:$K$4,0),FALSE),"")</f>
        <v/>
      </c>
      <c r="G339" s="409" t="str">
        <f>IFERROR(VLOOKUP($B339,'Nevezési lista'!$C$4:$K$116,MATCH(G$4,'Nevezési lista'!$C$4:$K$4,0),FALSE),"")</f>
        <v/>
      </c>
      <c r="H339" s="213">
        <f t="shared" si="48"/>
        <v>1.7361111111111112E-3</v>
      </c>
      <c r="I339" s="214"/>
      <c r="J339" s="82">
        <f t="shared" si="46"/>
        <v>0</v>
      </c>
    </row>
    <row r="340" spans="2:10" ht="15" hidden="1" customHeight="1" outlineLevel="1" x14ac:dyDescent="0.25">
      <c r="B340" s="187"/>
      <c r="C340" s="189" t="str">
        <f>IFERROR(VLOOKUP($B340,'Nevezési lista'!$C$4:$K$116,MATCH(C$4,'Nevezési lista'!$C$4:$K$4,0),FALSE),"")</f>
        <v/>
      </c>
      <c r="D340" s="212">
        <f t="shared" si="47"/>
        <v>0</v>
      </c>
      <c r="E340" s="417" t="str">
        <f>IFERROR(VLOOKUP($B340,'Nevezési lista'!$C$4:$K$116,MATCH(E$4,'Nevezési lista'!$C$4:$K$4,0),FALSE),"")</f>
        <v/>
      </c>
      <c r="F340" s="418" t="str">
        <f>IFERROR(VLOOKUP($B340,'Nevezési lista'!$C$4:$K$116,MATCH(F$4,'Nevezési lista'!$C$4:$K$4,0),FALSE),"")</f>
        <v/>
      </c>
      <c r="G340" s="409" t="str">
        <f>IFERROR(VLOOKUP($B340,'Nevezési lista'!$C$4:$K$116,MATCH(G$4,'Nevezési lista'!$C$4:$K$4,0),FALSE),"")</f>
        <v/>
      </c>
      <c r="H340" s="213">
        <f t="shared" si="48"/>
        <v>2.0833333333333333E-3</v>
      </c>
      <c r="I340" s="214"/>
      <c r="J340" s="82">
        <f t="shared" si="46"/>
        <v>0</v>
      </c>
    </row>
    <row r="341" spans="2:10" ht="15" hidden="1" customHeight="1" outlineLevel="1" x14ac:dyDescent="0.25">
      <c r="B341" s="187"/>
      <c r="C341" s="189" t="str">
        <f>IFERROR(VLOOKUP($B341,'Nevezési lista'!$C$4:$K$116,MATCH(C$4,'Nevezési lista'!$C$4:$K$4,0),FALSE),"")</f>
        <v/>
      </c>
      <c r="D341" s="212">
        <f t="shared" si="47"/>
        <v>0</v>
      </c>
      <c r="E341" s="417" t="str">
        <f>IFERROR(VLOOKUP($B341,'Nevezési lista'!$C$4:$K$116,MATCH(E$4,'Nevezési lista'!$C$4:$K$4,0),FALSE),"")</f>
        <v/>
      </c>
      <c r="F341" s="418" t="str">
        <f>IFERROR(VLOOKUP($B341,'Nevezési lista'!$C$4:$K$116,MATCH(F$4,'Nevezési lista'!$C$4:$K$4,0),FALSE),"")</f>
        <v/>
      </c>
      <c r="G341" s="409" t="str">
        <f>IFERROR(VLOOKUP($B341,'Nevezési lista'!$C$4:$K$116,MATCH(G$4,'Nevezési lista'!$C$4:$K$4,0),FALSE),"")</f>
        <v/>
      </c>
      <c r="H341" s="213">
        <f t="shared" si="48"/>
        <v>2.4305555555555556E-3</v>
      </c>
      <c r="I341" s="214"/>
      <c r="J341" s="82">
        <f t="shared" si="46"/>
        <v>0</v>
      </c>
    </row>
    <row r="342" spans="2:10" ht="15" hidden="1" customHeight="1" outlineLevel="1" x14ac:dyDescent="0.25">
      <c r="B342" s="187"/>
      <c r="C342" s="189" t="str">
        <f>IFERROR(VLOOKUP($B342,'Nevezési lista'!$C$4:$K$116,MATCH(C$4,'Nevezési lista'!$C$4:$K$4,0),FALSE),"")</f>
        <v/>
      </c>
      <c r="D342" s="212">
        <f t="shared" si="47"/>
        <v>0</v>
      </c>
      <c r="E342" s="417" t="str">
        <f>IFERROR(VLOOKUP($B342,'Nevezési lista'!$C$4:$K$116,MATCH(E$4,'Nevezési lista'!$C$4:$K$4,0),FALSE),"")</f>
        <v/>
      </c>
      <c r="F342" s="418" t="str">
        <f>IFERROR(VLOOKUP($B342,'Nevezési lista'!$C$4:$K$116,MATCH(F$4,'Nevezési lista'!$C$4:$K$4,0),FALSE),"")</f>
        <v/>
      </c>
      <c r="G342" s="409" t="str">
        <f>IFERROR(VLOOKUP($B342,'Nevezési lista'!$C$4:$K$116,MATCH(G$4,'Nevezési lista'!$C$4:$K$4,0),FALSE),"")</f>
        <v/>
      </c>
      <c r="H342" s="213">
        <f t="shared" si="48"/>
        <v>2.7777777777777779E-3</v>
      </c>
      <c r="I342" s="214"/>
      <c r="J342" s="82">
        <f t="shared" si="46"/>
        <v>0</v>
      </c>
    </row>
    <row r="343" spans="2:10" ht="15" hidden="1" customHeight="1" outlineLevel="1" x14ac:dyDescent="0.25">
      <c r="B343" s="187"/>
      <c r="C343" s="189" t="str">
        <f>IFERROR(VLOOKUP($B343,'Nevezési lista'!$C$4:$K$116,MATCH(C$4,'Nevezési lista'!$C$4:$K$4,0),FALSE),"")</f>
        <v/>
      </c>
      <c r="D343" s="212">
        <f t="shared" si="47"/>
        <v>0</v>
      </c>
      <c r="E343" s="417" t="str">
        <f>IFERROR(VLOOKUP($B343,'Nevezési lista'!$C$4:$K$116,MATCH(E$4,'Nevezési lista'!$C$4:$K$4,0),FALSE),"")</f>
        <v/>
      </c>
      <c r="F343" s="418" t="str">
        <f>IFERROR(VLOOKUP($B343,'Nevezési lista'!$C$4:$K$116,MATCH(F$4,'Nevezési lista'!$C$4:$K$4,0),FALSE),"")</f>
        <v/>
      </c>
      <c r="G343" s="409" t="str">
        <f>IFERROR(VLOOKUP($B343,'Nevezési lista'!$C$4:$K$116,MATCH(G$4,'Nevezési lista'!$C$4:$K$4,0),FALSE),"")</f>
        <v/>
      </c>
      <c r="H343" s="213">
        <f t="shared" si="48"/>
        <v>3.1250000000000002E-3</v>
      </c>
      <c r="I343" s="214"/>
      <c r="J343" s="82">
        <f t="shared" si="46"/>
        <v>0</v>
      </c>
    </row>
    <row r="344" spans="2:10" ht="15" hidden="1" customHeight="1" outlineLevel="1" x14ac:dyDescent="0.25">
      <c r="B344" s="187"/>
      <c r="C344" s="189" t="str">
        <f>IFERROR(VLOOKUP($B344,'Nevezési lista'!$C$4:$K$116,MATCH(C$4,'Nevezési lista'!$C$4:$K$4,0),FALSE),"")</f>
        <v/>
      </c>
      <c r="D344" s="212">
        <f t="shared" si="47"/>
        <v>0</v>
      </c>
      <c r="E344" s="417" t="str">
        <f>IFERROR(VLOOKUP($B344,'Nevezési lista'!$C$4:$K$116,MATCH(E$4,'Nevezési lista'!$C$4:$K$4,0),FALSE),"")</f>
        <v/>
      </c>
      <c r="F344" s="418" t="str">
        <f>IFERROR(VLOOKUP($B344,'Nevezési lista'!$C$4:$K$116,MATCH(F$4,'Nevezési lista'!$C$4:$K$4,0),FALSE),"")</f>
        <v/>
      </c>
      <c r="G344" s="409" t="str">
        <f>IFERROR(VLOOKUP($B344,'Nevezési lista'!$C$4:$K$116,MATCH(G$4,'Nevezési lista'!$C$4:$K$4,0),FALSE),"")</f>
        <v/>
      </c>
      <c r="H344" s="213">
        <f t="shared" si="48"/>
        <v>3.4722222222222225E-3</v>
      </c>
      <c r="I344" s="214"/>
      <c r="J344" s="82">
        <f t="shared" si="46"/>
        <v>0</v>
      </c>
    </row>
    <row r="345" spans="2:10" ht="15" hidden="1" customHeight="1" outlineLevel="1" x14ac:dyDescent="0.25">
      <c r="B345" s="187"/>
      <c r="C345" s="189" t="str">
        <f>IFERROR(VLOOKUP($B345,'Nevezési lista'!$C$4:$K$116,MATCH(C$4,'Nevezési lista'!$C$4:$K$4,0),FALSE),"")</f>
        <v/>
      </c>
      <c r="D345" s="212">
        <f t="shared" si="47"/>
        <v>0</v>
      </c>
      <c r="E345" s="417" t="str">
        <f>IFERROR(VLOOKUP($B345,'Nevezési lista'!$C$4:$K$116,MATCH(E$4,'Nevezési lista'!$C$4:$K$4,0),FALSE),"")</f>
        <v/>
      </c>
      <c r="F345" s="418" t="str">
        <f>IFERROR(VLOOKUP($B345,'Nevezési lista'!$C$4:$K$116,MATCH(F$4,'Nevezési lista'!$C$4:$K$4,0),FALSE),"")</f>
        <v/>
      </c>
      <c r="G345" s="409" t="str">
        <f>IFERROR(VLOOKUP($B345,'Nevezési lista'!$C$4:$K$116,MATCH(G$4,'Nevezési lista'!$C$4:$K$4,0),FALSE),"")</f>
        <v/>
      </c>
      <c r="H345" s="213">
        <f t="shared" si="48"/>
        <v>3.8194444444444448E-3</v>
      </c>
      <c r="I345" s="214"/>
      <c r="J345" s="82">
        <f t="shared" si="46"/>
        <v>0</v>
      </c>
    </row>
    <row r="346" spans="2:10" ht="15" hidden="1" customHeight="1" outlineLevel="1" x14ac:dyDescent="0.25">
      <c r="B346" s="187"/>
      <c r="C346" s="189" t="str">
        <f>IFERROR(VLOOKUP($B346,'Nevezési lista'!$C$4:$K$116,MATCH(C$4,'Nevezési lista'!$C$4:$K$4,0),FALSE),"")</f>
        <v/>
      </c>
      <c r="D346" s="212">
        <f t="shared" si="47"/>
        <v>0</v>
      </c>
      <c r="E346" s="417" t="str">
        <f>IFERROR(VLOOKUP($B346,'Nevezési lista'!$C$4:$K$116,MATCH(E$4,'Nevezési lista'!$C$4:$K$4,0),FALSE),"")</f>
        <v/>
      </c>
      <c r="F346" s="418" t="str">
        <f>IFERROR(VLOOKUP($B346,'Nevezési lista'!$C$4:$K$116,MATCH(F$4,'Nevezési lista'!$C$4:$K$4,0),FALSE),"")</f>
        <v/>
      </c>
      <c r="G346" s="409" t="str">
        <f>IFERROR(VLOOKUP($B346,'Nevezési lista'!$C$4:$K$116,MATCH(G$4,'Nevezési lista'!$C$4:$K$4,0),FALSE),"")</f>
        <v/>
      </c>
      <c r="H346" s="213">
        <f t="shared" si="48"/>
        <v>4.1666666666666666E-3</v>
      </c>
      <c r="I346" s="214"/>
      <c r="J346" s="82">
        <f t="shared" si="46"/>
        <v>0</v>
      </c>
    </row>
    <row r="347" spans="2:10" ht="15" hidden="1" customHeight="1" outlineLevel="1" x14ac:dyDescent="0.25">
      <c r="B347" s="187"/>
      <c r="C347" s="189" t="str">
        <f>IFERROR(VLOOKUP($B347,'Nevezési lista'!$C$4:$K$116,MATCH(C$4,'Nevezési lista'!$C$4:$K$4,0),FALSE),"")</f>
        <v/>
      </c>
      <c r="D347" s="212">
        <f t="shared" si="47"/>
        <v>0</v>
      </c>
      <c r="E347" s="417" t="str">
        <f>IFERROR(VLOOKUP($B347,'Nevezési lista'!$C$4:$K$116,MATCH(E$4,'Nevezési lista'!$C$4:$K$4,0),FALSE),"")</f>
        <v/>
      </c>
      <c r="F347" s="418" t="str">
        <f>IFERROR(VLOOKUP($B347,'Nevezési lista'!$C$4:$K$116,MATCH(F$4,'Nevezési lista'!$C$4:$K$4,0),FALSE),"")</f>
        <v/>
      </c>
      <c r="G347" s="409" t="str">
        <f>IFERROR(VLOOKUP($B347,'Nevezési lista'!$C$4:$K$116,MATCH(G$4,'Nevezési lista'!$C$4:$K$4,0),FALSE),"")</f>
        <v/>
      </c>
      <c r="H347" s="213">
        <f t="shared" si="48"/>
        <v>4.5138888888888885E-3</v>
      </c>
      <c r="I347" s="214"/>
      <c r="J347" s="82">
        <f t="shared" si="46"/>
        <v>0</v>
      </c>
    </row>
    <row r="348" spans="2:10" ht="15" hidden="1" customHeight="1" outlineLevel="1" x14ac:dyDescent="0.25">
      <c r="B348" s="187"/>
      <c r="C348" s="189" t="str">
        <f>IFERROR(VLOOKUP($B348,'Nevezési lista'!$C$4:$K$116,MATCH(C$4,'Nevezési lista'!$C$4:$K$4,0),FALSE),"")</f>
        <v/>
      </c>
      <c r="D348" s="212">
        <f t="shared" si="47"/>
        <v>0</v>
      </c>
      <c r="E348" s="417" t="str">
        <f>IFERROR(VLOOKUP($B348,'Nevezési lista'!$C$4:$K$116,MATCH(E$4,'Nevezési lista'!$C$4:$K$4,0),FALSE),"")</f>
        <v/>
      </c>
      <c r="F348" s="418" t="str">
        <f>IFERROR(VLOOKUP($B348,'Nevezési lista'!$C$4:$K$116,MATCH(F$4,'Nevezési lista'!$C$4:$K$4,0),FALSE),"")</f>
        <v/>
      </c>
      <c r="G348" s="409" t="str">
        <f>IFERROR(VLOOKUP($B348,'Nevezési lista'!$C$4:$K$116,MATCH(G$4,'Nevezési lista'!$C$4:$K$4,0),FALSE),"")</f>
        <v/>
      </c>
      <c r="H348" s="213">
        <f t="shared" si="48"/>
        <v>4.8611111111111103E-3</v>
      </c>
      <c r="I348" s="214"/>
      <c r="J348" s="82">
        <f t="shared" si="46"/>
        <v>0</v>
      </c>
    </row>
    <row r="349" spans="2:10" ht="15" hidden="1" customHeight="1" outlineLevel="1" x14ac:dyDescent="0.25">
      <c r="B349" s="215"/>
      <c r="C349" s="216" t="str">
        <f>IFERROR(VLOOKUP($B349,'Nevezési lista'!$C$4:$K$116,MATCH(C$4,'Nevezési lista'!$C$4:$K$4,0),FALSE),"")</f>
        <v/>
      </c>
      <c r="D349" s="217">
        <f t="shared" si="47"/>
        <v>0</v>
      </c>
      <c r="E349" s="419" t="str">
        <f>IFERROR(VLOOKUP($B349,'Nevezési lista'!$C$4:$K$116,MATCH(E$4,'Nevezési lista'!$C$4:$K$4,0),FALSE),"")</f>
        <v/>
      </c>
      <c r="F349" s="420" t="str">
        <f>IFERROR(VLOOKUP($B349,'Nevezési lista'!$C$4:$K$116,MATCH(F$4,'Nevezési lista'!$C$4:$K$4,0),FALSE),"")</f>
        <v/>
      </c>
      <c r="G349" s="410" t="str">
        <f>IFERROR(VLOOKUP($B349,'Nevezési lista'!$C$4:$K$116,MATCH(G$4,'Nevezési lista'!$C$4:$K$4,0),FALSE),"")</f>
        <v/>
      </c>
      <c r="H349" s="227">
        <f t="shared" si="48"/>
        <v>5.2083333333333322E-3</v>
      </c>
      <c r="I349" s="218"/>
      <c r="J349" s="82">
        <f t="shared" si="46"/>
        <v>0</v>
      </c>
    </row>
    <row r="350" spans="2:10" ht="15" customHeight="1" outlineLevel="1" thickBot="1" x14ac:dyDescent="0.3">
      <c r="B350" s="219">
        <v>0</v>
      </c>
      <c r="C350" s="220"/>
      <c r="D350" s="221"/>
      <c r="E350" s="421"/>
      <c r="F350" s="422"/>
      <c r="G350" s="411"/>
      <c r="H350" s="221"/>
      <c r="I350" s="223"/>
      <c r="J350" s="82">
        <f t="shared" si="46"/>
        <v>0</v>
      </c>
    </row>
    <row r="351" spans="2:10" x14ac:dyDescent="0.25">
      <c r="F351" s="425"/>
      <c r="G351" s="228"/>
    </row>
    <row r="352" spans="2:10" x14ac:dyDescent="0.25">
      <c r="F352" s="425"/>
      <c r="G352" s="228"/>
    </row>
    <row r="353" spans="6:7" x14ac:dyDescent="0.25">
      <c r="F353" s="425"/>
      <c r="G353" s="228"/>
    </row>
  </sheetData>
  <autoFilter ref="B4:I350" xr:uid="{00000000-0009-0000-0000-000003000000}">
    <filterColumn colId="0">
      <customFilters>
        <customFilter operator="notEqual" val=" "/>
      </customFilters>
    </filterColumn>
  </autoFilter>
  <mergeCells count="3">
    <mergeCell ref="B1:I1"/>
    <mergeCell ref="B2:I2"/>
    <mergeCell ref="B3:I3"/>
  </mergeCells>
  <pageMargins left="0.62992125984251968" right="0.55118110236220474" top="2.34" bottom="0.72" header="0.51181102362204722" footer="0.25"/>
  <pageSetup paperSize="9" scale="85" fitToHeight="0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rowBreaks count="12" manualBreakCount="12">
    <brk id="21" min="1" max="8" man="1"/>
    <brk id="38" min="1" max="8" man="1"/>
    <brk id="55" min="1" max="8" man="1"/>
    <brk id="75" min="1" max="8" man="1"/>
    <brk id="92" min="1" max="8" man="1"/>
    <brk id="112" min="1" max="8" man="1"/>
    <brk id="129" min="1" max="8" man="1"/>
    <brk id="146" min="1" max="8" man="1"/>
    <brk id="163" min="1" max="8" man="1"/>
    <brk id="180" min="1" max="8" man="1"/>
    <brk id="197" min="1" max="8" man="1"/>
    <brk id="214" min="1" max="8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2">
    <tabColor theme="4" tint="0.59999389629810485"/>
  </sheetPr>
  <dimension ref="A1:D1000"/>
  <sheetViews>
    <sheetView workbookViewId="0">
      <selection activeCell="C13" sqref="C13"/>
    </sheetView>
  </sheetViews>
  <sheetFormatPr defaultColWidth="9.33203125" defaultRowHeight="13.2" x14ac:dyDescent="0.25"/>
  <cols>
    <col min="1" max="1" width="11.5546875" style="81" customWidth="1"/>
    <col min="2" max="2" width="51.44140625" style="74" customWidth="1"/>
    <col min="3" max="3" width="12.33203125" style="74" customWidth="1"/>
    <col min="4" max="4" width="11.33203125" style="75" bestFit="1" customWidth="1"/>
    <col min="5" max="16384" width="9.33203125" style="74"/>
  </cols>
  <sheetData>
    <row r="1" spans="1:4" x14ac:dyDescent="0.25">
      <c r="A1" s="74"/>
    </row>
    <row r="2" spans="1:4" x14ac:dyDescent="0.25">
      <c r="A2" s="76" t="s">
        <v>140</v>
      </c>
      <c r="B2" s="76" t="s">
        <v>141</v>
      </c>
      <c r="D2" s="77"/>
    </row>
    <row r="3" spans="1:4" x14ac:dyDescent="0.25">
      <c r="A3" s="74"/>
    </row>
    <row r="4" spans="1:4" ht="36" customHeight="1" x14ac:dyDescent="0.25">
      <c r="A4" s="74"/>
    </row>
    <row r="5" spans="1:4" s="80" customFormat="1" ht="13.8" thickBot="1" x14ac:dyDescent="0.3">
      <c r="A5" s="78" t="s">
        <v>142</v>
      </c>
      <c r="B5" s="78" t="s">
        <v>143</v>
      </c>
      <c r="C5" s="78" t="s">
        <v>144</v>
      </c>
      <c r="D5" s="79" t="s">
        <v>31</v>
      </c>
    </row>
    <row r="6" spans="1:4" x14ac:dyDescent="0.25">
      <c r="A6"/>
      <c r="B6"/>
      <c r="C6" s="377"/>
      <c r="D6" s="378"/>
    </row>
    <row r="7" spans="1:4" x14ac:dyDescent="0.25">
      <c r="A7"/>
      <c r="B7"/>
      <c r="C7" s="377"/>
      <c r="D7" s="378"/>
    </row>
    <row r="8" spans="1:4" x14ac:dyDescent="0.25">
      <c r="A8"/>
      <c r="B8"/>
      <c r="C8" s="377"/>
      <c r="D8" s="378"/>
    </row>
    <row r="9" spans="1:4" x14ac:dyDescent="0.25">
      <c r="A9"/>
      <c r="B9"/>
      <c r="C9" s="377"/>
      <c r="D9" s="378"/>
    </row>
    <row r="10" spans="1:4" x14ac:dyDescent="0.25">
      <c r="A10"/>
      <c r="B10"/>
      <c r="C10" s="377"/>
      <c r="D10" s="378"/>
    </row>
    <row r="11" spans="1:4" x14ac:dyDescent="0.25">
      <c r="A11"/>
      <c r="B11"/>
      <c r="C11" s="377"/>
      <c r="D11" s="378"/>
    </row>
    <row r="12" spans="1:4" x14ac:dyDescent="0.25">
      <c r="A12"/>
      <c r="B12"/>
      <c r="C12" s="377"/>
      <c r="D12" s="378"/>
    </row>
    <row r="13" spans="1:4" x14ac:dyDescent="0.25">
      <c r="A13"/>
      <c r="B13"/>
      <c r="C13" s="377"/>
      <c r="D13" s="378"/>
    </row>
    <row r="14" spans="1:4" x14ac:dyDescent="0.25">
      <c r="A14"/>
      <c r="B14"/>
      <c r="C14" s="377"/>
      <c r="D14" s="378"/>
    </row>
    <row r="15" spans="1:4" x14ac:dyDescent="0.25">
      <c r="A15"/>
      <c r="B15"/>
      <c r="C15" s="377"/>
      <c r="D15" s="378"/>
    </row>
    <row r="16" spans="1:4" x14ac:dyDescent="0.25">
      <c r="A16"/>
      <c r="B16"/>
      <c r="C16" s="377"/>
      <c r="D16" s="378"/>
    </row>
    <row r="17" spans="1:4" x14ac:dyDescent="0.25">
      <c r="A17"/>
      <c r="B17"/>
      <c r="C17" s="377"/>
      <c r="D17" s="378"/>
    </row>
    <row r="18" spans="1:4" x14ac:dyDescent="0.25">
      <c r="A18"/>
      <c r="B18"/>
      <c r="C18" s="377"/>
      <c r="D18" s="378"/>
    </row>
    <row r="19" spans="1:4" x14ac:dyDescent="0.25">
      <c r="A19"/>
      <c r="B19"/>
      <c r="C19" s="377"/>
      <c r="D19" s="378"/>
    </row>
    <row r="20" spans="1:4" x14ac:dyDescent="0.25">
      <c r="A20"/>
      <c r="B20"/>
      <c r="C20" s="377"/>
      <c r="D20" s="378"/>
    </row>
    <row r="21" spans="1:4" x14ac:dyDescent="0.25">
      <c r="A21"/>
      <c r="B21"/>
      <c r="C21" s="377"/>
      <c r="D21" s="378"/>
    </row>
    <row r="22" spans="1:4" x14ac:dyDescent="0.25">
      <c r="A22"/>
      <c r="B22"/>
      <c r="C22" s="377"/>
      <c r="D22" s="378"/>
    </row>
    <row r="23" spans="1:4" x14ac:dyDescent="0.25">
      <c r="A23"/>
      <c r="B23"/>
      <c r="C23" s="377"/>
      <c r="D23" s="378"/>
    </row>
    <row r="24" spans="1:4" x14ac:dyDescent="0.25">
      <c r="A24"/>
      <c r="B24"/>
      <c r="C24" s="377"/>
      <c r="D24" s="378"/>
    </row>
    <row r="25" spans="1:4" x14ac:dyDescent="0.25">
      <c r="A25"/>
      <c r="B25"/>
      <c r="C25" s="377"/>
      <c r="D25" s="378"/>
    </row>
    <row r="26" spans="1:4" x14ac:dyDescent="0.25">
      <c r="A26"/>
      <c r="B26"/>
      <c r="C26" s="377"/>
      <c r="D26" s="378"/>
    </row>
    <row r="27" spans="1:4" x14ac:dyDescent="0.25">
      <c r="A27"/>
      <c r="B27"/>
      <c r="C27" s="377"/>
      <c r="D27" s="378"/>
    </row>
    <row r="28" spans="1:4" x14ac:dyDescent="0.25">
      <c r="A28"/>
      <c r="B28"/>
      <c r="C28" s="377"/>
      <c r="D28" s="378"/>
    </row>
    <row r="29" spans="1:4" x14ac:dyDescent="0.25">
      <c r="A29"/>
      <c r="B29"/>
      <c r="C29" s="377"/>
      <c r="D29" s="378"/>
    </row>
    <row r="30" spans="1:4" x14ac:dyDescent="0.25">
      <c r="A30"/>
      <c r="B30"/>
      <c r="C30" s="377"/>
      <c r="D30" s="378"/>
    </row>
    <row r="31" spans="1:4" x14ac:dyDescent="0.25">
      <c r="A31"/>
      <c r="B31"/>
      <c r="C31" s="377"/>
      <c r="D31" s="378"/>
    </row>
    <row r="32" spans="1:4" x14ac:dyDescent="0.25">
      <c r="A32"/>
      <c r="B32"/>
      <c r="C32" s="377"/>
      <c r="D32" s="378"/>
    </row>
    <row r="33" spans="1:4" x14ac:dyDescent="0.25">
      <c r="A33"/>
      <c r="B33"/>
      <c r="C33" s="377"/>
      <c r="D33" s="378"/>
    </row>
    <row r="34" spans="1:4" x14ac:dyDescent="0.25">
      <c r="A34"/>
      <c r="B34"/>
      <c r="C34" s="377"/>
      <c r="D34" s="378"/>
    </row>
    <row r="35" spans="1:4" x14ac:dyDescent="0.25">
      <c r="A35"/>
      <c r="B35"/>
      <c r="C35" s="377"/>
      <c r="D35" s="378"/>
    </row>
    <row r="36" spans="1:4" x14ac:dyDescent="0.25">
      <c r="A36"/>
      <c r="B36" s="399"/>
      <c r="C36" s="377"/>
      <c r="D36" s="378"/>
    </row>
    <row r="37" spans="1:4" x14ac:dyDescent="0.25">
      <c r="A37"/>
      <c r="B37"/>
      <c r="C37" s="377"/>
      <c r="D37" s="378"/>
    </row>
    <row r="38" spans="1:4" x14ac:dyDescent="0.25">
      <c r="A38"/>
      <c r="B38"/>
      <c r="C38" s="377"/>
      <c r="D38" s="378"/>
    </row>
    <row r="39" spans="1:4" x14ac:dyDescent="0.25">
      <c r="A39"/>
      <c r="B39"/>
      <c r="C39" s="377"/>
      <c r="D39" s="378"/>
    </row>
    <row r="40" spans="1:4" x14ac:dyDescent="0.25">
      <c r="A40"/>
      <c r="B40"/>
      <c r="C40" s="377"/>
      <c r="D40" s="378"/>
    </row>
    <row r="41" spans="1:4" x14ac:dyDescent="0.25">
      <c r="A41"/>
      <c r="B41"/>
      <c r="C41" s="377"/>
      <c r="D41" s="378"/>
    </row>
    <row r="42" spans="1:4" x14ac:dyDescent="0.25">
      <c r="A42"/>
      <c r="B42"/>
      <c r="C42" s="377"/>
      <c r="D42" s="378"/>
    </row>
    <row r="43" spans="1:4" x14ac:dyDescent="0.25">
      <c r="A43"/>
      <c r="B43"/>
      <c r="C43" s="377"/>
      <c r="D43" s="378"/>
    </row>
    <row r="44" spans="1:4" x14ac:dyDescent="0.25">
      <c r="A44"/>
      <c r="B44"/>
      <c r="C44" s="377"/>
      <c r="D44" s="378"/>
    </row>
    <row r="45" spans="1:4" x14ac:dyDescent="0.25">
      <c r="A45"/>
      <c r="B45"/>
      <c r="C45" s="377"/>
      <c r="D45" s="378"/>
    </row>
    <row r="46" spans="1:4" x14ac:dyDescent="0.25">
      <c r="A46"/>
      <c r="B46"/>
      <c r="C46" s="377"/>
      <c r="D46" s="378"/>
    </row>
    <row r="47" spans="1:4" x14ac:dyDescent="0.25">
      <c r="A47"/>
      <c r="B47"/>
      <c r="C47" s="377"/>
      <c r="D47" s="378"/>
    </row>
    <row r="48" spans="1:4" x14ac:dyDescent="0.25">
      <c r="A48"/>
      <c r="B48"/>
      <c r="C48" s="377"/>
      <c r="D48" s="37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  <row r="53" spans="1:4" x14ac:dyDescent="0.25">
      <c r="A53"/>
      <c r="B53"/>
      <c r="C53"/>
      <c r="D53"/>
    </row>
    <row r="54" spans="1:4" x14ac:dyDescent="0.25">
      <c r="A54"/>
      <c r="B54"/>
      <c r="C54"/>
      <c r="D54"/>
    </row>
    <row r="55" spans="1:4" x14ac:dyDescent="0.25">
      <c r="A55"/>
      <c r="B55"/>
      <c r="C55"/>
      <c r="D55"/>
    </row>
    <row r="56" spans="1:4" x14ac:dyDescent="0.25">
      <c r="A56"/>
      <c r="B56"/>
      <c r="C56"/>
      <c r="D56"/>
    </row>
    <row r="57" spans="1:4" x14ac:dyDescent="0.25">
      <c r="A57"/>
      <c r="B57"/>
      <c r="C57"/>
      <c r="D57"/>
    </row>
    <row r="58" spans="1:4" x14ac:dyDescent="0.25">
      <c r="A58"/>
      <c r="B58"/>
      <c r="C58"/>
      <c r="D58"/>
    </row>
    <row r="59" spans="1:4" x14ac:dyDescent="0.25">
      <c r="A59"/>
      <c r="B59"/>
      <c r="C59"/>
      <c r="D59"/>
    </row>
    <row r="60" spans="1:4" x14ac:dyDescent="0.25">
      <c r="A60"/>
      <c r="B60"/>
      <c r="C60"/>
      <c r="D60"/>
    </row>
    <row r="61" spans="1:4" x14ac:dyDescent="0.25">
      <c r="A61"/>
      <c r="B61"/>
      <c r="C61"/>
      <c r="D61"/>
    </row>
    <row r="62" spans="1:4" x14ac:dyDescent="0.25">
      <c r="A62"/>
      <c r="B62"/>
      <c r="C62"/>
      <c r="D62"/>
    </row>
    <row r="63" spans="1:4" x14ac:dyDescent="0.25">
      <c r="A63"/>
      <c r="B63"/>
      <c r="C63"/>
      <c r="D63"/>
    </row>
    <row r="64" spans="1:4" x14ac:dyDescent="0.25">
      <c r="A64"/>
      <c r="B64"/>
      <c r="C64"/>
      <c r="D64"/>
    </row>
    <row r="65" spans="1:4" x14ac:dyDescent="0.25">
      <c r="A65"/>
      <c r="B65"/>
      <c r="C65"/>
      <c r="D65"/>
    </row>
    <row r="66" spans="1:4" x14ac:dyDescent="0.25">
      <c r="A66"/>
      <c r="B66"/>
      <c r="C66"/>
      <c r="D66"/>
    </row>
    <row r="67" spans="1:4" x14ac:dyDescent="0.25">
      <c r="A67"/>
      <c r="B67"/>
      <c r="C67"/>
      <c r="D67"/>
    </row>
    <row r="68" spans="1:4" x14ac:dyDescent="0.25">
      <c r="A68"/>
      <c r="B68"/>
      <c r="C68"/>
      <c r="D68"/>
    </row>
    <row r="69" spans="1:4" x14ac:dyDescent="0.25">
      <c r="A69"/>
      <c r="B69"/>
      <c r="C69"/>
      <c r="D69"/>
    </row>
    <row r="70" spans="1:4" x14ac:dyDescent="0.25">
      <c r="A70"/>
      <c r="B70"/>
      <c r="C70"/>
      <c r="D70"/>
    </row>
    <row r="71" spans="1:4" x14ac:dyDescent="0.25">
      <c r="A71"/>
      <c r="B71"/>
      <c r="C71"/>
      <c r="D71"/>
    </row>
    <row r="72" spans="1:4" x14ac:dyDescent="0.25">
      <c r="A72"/>
      <c r="B72"/>
      <c r="C72"/>
      <c r="D72"/>
    </row>
    <row r="73" spans="1:4" x14ac:dyDescent="0.25">
      <c r="A73"/>
      <c r="B73"/>
      <c r="C73"/>
      <c r="D73"/>
    </row>
    <row r="74" spans="1:4" x14ac:dyDescent="0.25">
      <c r="A74"/>
      <c r="B74"/>
      <c r="C74"/>
      <c r="D74"/>
    </row>
    <row r="75" spans="1:4" x14ac:dyDescent="0.25">
      <c r="A75"/>
      <c r="B75"/>
      <c r="C75"/>
      <c r="D75"/>
    </row>
    <row r="76" spans="1:4" x14ac:dyDescent="0.25">
      <c r="A76"/>
      <c r="B76"/>
      <c r="C76"/>
      <c r="D76"/>
    </row>
    <row r="77" spans="1:4" x14ac:dyDescent="0.25">
      <c r="A77"/>
      <c r="B77"/>
      <c r="C77"/>
      <c r="D77"/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  <row r="80" spans="1:4" x14ac:dyDescent="0.25">
      <c r="A80"/>
      <c r="B80"/>
      <c r="C80"/>
      <c r="D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  <row r="146" spans="1:4" x14ac:dyDescent="0.25">
      <c r="A146"/>
      <c r="B146"/>
      <c r="C146"/>
      <c r="D146"/>
    </row>
    <row r="147" spans="1:4" x14ac:dyDescent="0.25">
      <c r="A147"/>
      <c r="B147"/>
      <c r="C147"/>
      <c r="D147"/>
    </row>
    <row r="148" spans="1:4" x14ac:dyDescent="0.25">
      <c r="A148"/>
      <c r="B148"/>
      <c r="C148"/>
      <c r="D148"/>
    </row>
    <row r="149" spans="1:4" x14ac:dyDescent="0.25">
      <c r="A149"/>
      <c r="B149"/>
      <c r="C149"/>
      <c r="D149"/>
    </row>
    <row r="150" spans="1:4" x14ac:dyDescent="0.25">
      <c r="A150"/>
      <c r="B150"/>
      <c r="C150"/>
      <c r="D150"/>
    </row>
    <row r="151" spans="1:4" x14ac:dyDescent="0.25">
      <c r="A151"/>
      <c r="B151"/>
      <c r="C151"/>
      <c r="D151"/>
    </row>
    <row r="152" spans="1:4" x14ac:dyDescent="0.25">
      <c r="A152"/>
      <c r="B152"/>
      <c r="C152"/>
      <c r="D152"/>
    </row>
    <row r="153" spans="1:4" x14ac:dyDescent="0.25">
      <c r="A153"/>
      <c r="B153"/>
      <c r="C153"/>
      <c r="D153"/>
    </row>
    <row r="154" spans="1:4" x14ac:dyDescent="0.25">
      <c r="A154"/>
      <c r="B154"/>
      <c r="C154"/>
      <c r="D154"/>
    </row>
    <row r="155" spans="1:4" x14ac:dyDescent="0.25">
      <c r="A155"/>
      <c r="B155"/>
      <c r="C155"/>
      <c r="D155"/>
    </row>
    <row r="156" spans="1:4" x14ac:dyDescent="0.25">
      <c r="A156"/>
      <c r="B156"/>
      <c r="C156"/>
      <c r="D156"/>
    </row>
    <row r="157" spans="1:4" x14ac:dyDescent="0.25">
      <c r="A157"/>
      <c r="B157"/>
      <c r="C157"/>
      <c r="D157"/>
    </row>
    <row r="158" spans="1:4" x14ac:dyDescent="0.25">
      <c r="A158"/>
      <c r="B158"/>
      <c r="C158"/>
      <c r="D158"/>
    </row>
    <row r="159" spans="1:4" x14ac:dyDescent="0.25">
      <c r="A159"/>
      <c r="B159"/>
      <c r="C159"/>
      <c r="D159"/>
    </row>
    <row r="160" spans="1:4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  <row r="328" spans="1:4" x14ac:dyDescent="0.25">
      <c r="A328"/>
      <c r="B328"/>
      <c r="C328"/>
      <c r="D328"/>
    </row>
    <row r="329" spans="1:4" x14ac:dyDescent="0.25">
      <c r="A329"/>
      <c r="B329"/>
      <c r="C329"/>
      <c r="D329"/>
    </row>
    <row r="330" spans="1:4" x14ac:dyDescent="0.25">
      <c r="A330"/>
      <c r="B330"/>
      <c r="C330"/>
      <c r="D330"/>
    </row>
    <row r="331" spans="1:4" x14ac:dyDescent="0.25">
      <c r="A331"/>
      <c r="B331"/>
      <c r="C331"/>
      <c r="D331"/>
    </row>
    <row r="332" spans="1:4" x14ac:dyDescent="0.25">
      <c r="A332"/>
      <c r="B332"/>
      <c r="C332"/>
      <c r="D332"/>
    </row>
    <row r="333" spans="1:4" x14ac:dyDescent="0.25">
      <c r="A333"/>
      <c r="B333"/>
      <c r="C333"/>
      <c r="D333"/>
    </row>
    <row r="334" spans="1:4" x14ac:dyDescent="0.25">
      <c r="A334"/>
      <c r="B334"/>
      <c r="C334"/>
      <c r="D334"/>
    </row>
    <row r="335" spans="1:4" x14ac:dyDescent="0.25">
      <c r="A335"/>
      <c r="B335"/>
      <c r="C335"/>
      <c r="D335"/>
    </row>
    <row r="336" spans="1:4" x14ac:dyDescent="0.25">
      <c r="A336"/>
      <c r="B336"/>
      <c r="C336"/>
      <c r="D336"/>
    </row>
    <row r="337" spans="1:4" x14ac:dyDescent="0.25">
      <c r="A337"/>
      <c r="B337"/>
      <c r="C337"/>
      <c r="D337"/>
    </row>
    <row r="338" spans="1:4" x14ac:dyDescent="0.25">
      <c r="A338"/>
      <c r="B338"/>
      <c r="C338"/>
      <c r="D338"/>
    </row>
    <row r="339" spans="1:4" x14ac:dyDescent="0.25">
      <c r="A339"/>
      <c r="B339"/>
      <c r="C339"/>
      <c r="D339"/>
    </row>
    <row r="340" spans="1:4" x14ac:dyDescent="0.25">
      <c r="A340"/>
      <c r="B340"/>
      <c r="C340"/>
      <c r="D340"/>
    </row>
    <row r="341" spans="1:4" x14ac:dyDescent="0.25">
      <c r="A341"/>
      <c r="B341"/>
      <c r="C341"/>
      <c r="D341"/>
    </row>
    <row r="342" spans="1:4" x14ac:dyDescent="0.25">
      <c r="A342"/>
      <c r="B342"/>
      <c r="C342"/>
      <c r="D342"/>
    </row>
    <row r="343" spans="1:4" x14ac:dyDescent="0.25">
      <c r="A343"/>
      <c r="B343"/>
      <c r="C343"/>
      <c r="D343"/>
    </row>
    <row r="344" spans="1:4" x14ac:dyDescent="0.25">
      <c r="A344"/>
      <c r="B344"/>
      <c r="C344"/>
      <c r="D344"/>
    </row>
    <row r="345" spans="1:4" x14ac:dyDescent="0.25">
      <c r="A345"/>
      <c r="B345"/>
      <c r="C345"/>
      <c r="D345"/>
    </row>
    <row r="346" spans="1:4" x14ac:dyDescent="0.25">
      <c r="A346"/>
      <c r="B346"/>
      <c r="C346"/>
      <c r="D346"/>
    </row>
    <row r="347" spans="1:4" x14ac:dyDescent="0.25">
      <c r="A347"/>
      <c r="B347"/>
      <c r="C347"/>
      <c r="D347"/>
    </row>
    <row r="348" spans="1:4" x14ac:dyDescent="0.25">
      <c r="A348"/>
      <c r="B348"/>
      <c r="C348"/>
      <c r="D348"/>
    </row>
    <row r="349" spans="1:4" x14ac:dyDescent="0.25">
      <c r="A349"/>
      <c r="B349"/>
      <c r="C349"/>
      <c r="D349"/>
    </row>
    <row r="350" spans="1:4" x14ac:dyDescent="0.25">
      <c r="A350"/>
      <c r="B350"/>
      <c r="C350"/>
      <c r="D350"/>
    </row>
    <row r="351" spans="1:4" x14ac:dyDescent="0.25">
      <c r="A351"/>
      <c r="B351"/>
      <c r="C351"/>
      <c r="D351"/>
    </row>
    <row r="352" spans="1:4" x14ac:dyDescent="0.25">
      <c r="A352"/>
      <c r="B352"/>
      <c r="C352"/>
      <c r="D352"/>
    </row>
    <row r="353" spans="1:4" x14ac:dyDescent="0.25">
      <c r="A353"/>
      <c r="B353"/>
      <c r="C353"/>
      <c r="D353"/>
    </row>
    <row r="354" spans="1:4" x14ac:dyDescent="0.25">
      <c r="A354"/>
      <c r="B354"/>
      <c r="C354"/>
      <c r="D354"/>
    </row>
    <row r="355" spans="1:4" x14ac:dyDescent="0.25">
      <c r="A355"/>
      <c r="B355"/>
      <c r="C355"/>
      <c r="D355"/>
    </row>
    <row r="356" spans="1:4" x14ac:dyDescent="0.25">
      <c r="A356"/>
      <c r="B356"/>
      <c r="C356"/>
      <c r="D356"/>
    </row>
    <row r="357" spans="1:4" x14ac:dyDescent="0.25">
      <c r="A357"/>
      <c r="B357"/>
      <c r="C357"/>
      <c r="D357"/>
    </row>
    <row r="358" spans="1:4" x14ac:dyDescent="0.25">
      <c r="A358"/>
      <c r="B358"/>
      <c r="C358"/>
      <c r="D358"/>
    </row>
    <row r="359" spans="1:4" x14ac:dyDescent="0.25">
      <c r="A359"/>
      <c r="B359"/>
      <c r="C359"/>
      <c r="D359"/>
    </row>
    <row r="360" spans="1:4" x14ac:dyDescent="0.25">
      <c r="A360"/>
      <c r="B360"/>
      <c r="C360"/>
      <c r="D360"/>
    </row>
    <row r="361" spans="1:4" x14ac:dyDescent="0.25">
      <c r="A361"/>
      <c r="B361"/>
      <c r="C361"/>
      <c r="D361"/>
    </row>
    <row r="362" spans="1:4" x14ac:dyDescent="0.25">
      <c r="A362"/>
      <c r="B362"/>
      <c r="C362"/>
      <c r="D362"/>
    </row>
    <row r="363" spans="1:4" x14ac:dyDescent="0.25">
      <c r="A363"/>
      <c r="B363"/>
      <c r="C363"/>
      <c r="D363"/>
    </row>
    <row r="364" spans="1:4" x14ac:dyDescent="0.25">
      <c r="A364"/>
      <c r="B364"/>
      <c r="C364"/>
      <c r="D364"/>
    </row>
    <row r="365" spans="1:4" x14ac:dyDescent="0.25">
      <c r="A365"/>
      <c r="B365"/>
      <c r="C365"/>
      <c r="D365"/>
    </row>
    <row r="366" spans="1:4" x14ac:dyDescent="0.25">
      <c r="A366"/>
      <c r="B366"/>
      <c r="C366"/>
      <c r="D366"/>
    </row>
    <row r="367" spans="1:4" x14ac:dyDescent="0.25">
      <c r="A367"/>
      <c r="B367"/>
      <c r="C367"/>
      <c r="D367"/>
    </row>
    <row r="368" spans="1:4" x14ac:dyDescent="0.25">
      <c r="A368"/>
      <c r="B368"/>
      <c r="C368"/>
      <c r="D368"/>
    </row>
    <row r="369" spans="1:4" x14ac:dyDescent="0.25">
      <c r="A369"/>
      <c r="B369"/>
      <c r="C369"/>
      <c r="D369"/>
    </row>
    <row r="370" spans="1:4" x14ac:dyDescent="0.25">
      <c r="A370"/>
      <c r="B370"/>
      <c r="C370"/>
      <c r="D370"/>
    </row>
    <row r="371" spans="1:4" x14ac:dyDescent="0.25">
      <c r="A371"/>
      <c r="B371"/>
      <c r="C371"/>
      <c r="D371"/>
    </row>
    <row r="372" spans="1:4" x14ac:dyDescent="0.25">
      <c r="A372"/>
      <c r="B372"/>
      <c r="C372"/>
      <c r="D372"/>
    </row>
    <row r="373" spans="1:4" x14ac:dyDescent="0.25">
      <c r="A373"/>
      <c r="B373"/>
      <c r="C373"/>
      <c r="D373"/>
    </row>
    <row r="374" spans="1:4" x14ac:dyDescent="0.25">
      <c r="A374"/>
      <c r="B374"/>
      <c r="C374"/>
      <c r="D374"/>
    </row>
    <row r="375" spans="1:4" x14ac:dyDescent="0.25">
      <c r="A375"/>
      <c r="B375"/>
      <c r="C375"/>
      <c r="D375"/>
    </row>
    <row r="376" spans="1:4" x14ac:dyDescent="0.25">
      <c r="A376"/>
      <c r="B376"/>
      <c r="C376"/>
      <c r="D376"/>
    </row>
    <row r="377" spans="1:4" x14ac:dyDescent="0.25">
      <c r="A377"/>
      <c r="B377"/>
      <c r="C377"/>
      <c r="D377"/>
    </row>
    <row r="378" spans="1:4" x14ac:dyDescent="0.25">
      <c r="A378"/>
      <c r="B378"/>
      <c r="C378"/>
      <c r="D378"/>
    </row>
    <row r="379" spans="1:4" x14ac:dyDescent="0.25">
      <c r="A379"/>
      <c r="B379"/>
      <c r="C379"/>
      <c r="D379"/>
    </row>
    <row r="380" spans="1:4" x14ac:dyDescent="0.25">
      <c r="A380"/>
      <c r="B380"/>
      <c r="C380"/>
      <c r="D380"/>
    </row>
    <row r="381" spans="1:4" x14ac:dyDescent="0.25">
      <c r="A381"/>
      <c r="B381"/>
      <c r="C381"/>
      <c r="D381"/>
    </row>
    <row r="382" spans="1:4" x14ac:dyDescent="0.25">
      <c r="A382"/>
      <c r="B382"/>
      <c r="C382"/>
      <c r="D382"/>
    </row>
    <row r="383" spans="1:4" x14ac:dyDescent="0.25">
      <c r="A383"/>
      <c r="B383"/>
      <c r="C383"/>
      <c r="D383"/>
    </row>
    <row r="384" spans="1:4" x14ac:dyDescent="0.25">
      <c r="A384"/>
      <c r="B384"/>
      <c r="C384"/>
      <c r="D384"/>
    </row>
    <row r="385" spans="1:4" x14ac:dyDescent="0.25">
      <c r="A385"/>
      <c r="B385"/>
      <c r="C385"/>
      <c r="D385"/>
    </row>
    <row r="386" spans="1:4" x14ac:dyDescent="0.25">
      <c r="A386"/>
      <c r="B386"/>
      <c r="C386"/>
      <c r="D386"/>
    </row>
    <row r="387" spans="1:4" x14ac:dyDescent="0.25">
      <c r="A387"/>
      <c r="B387"/>
      <c r="C387"/>
      <c r="D387"/>
    </row>
    <row r="388" spans="1:4" x14ac:dyDescent="0.25">
      <c r="A388"/>
      <c r="B388"/>
      <c r="C388"/>
      <c r="D388"/>
    </row>
    <row r="389" spans="1:4" x14ac:dyDescent="0.25">
      <c r="A389"/>
      <c r="B389"/>
      <c r="C389"/>
      <c r="D389"/>
    </row>
    <row r="390" spans="1:4" x14ac:dyDescent="0.25">
      <c r="A390"/>
      <c r="B390"/>
      <c r="C390"/>
      <c r="D390"/>
    </row>
    <row r="391" spans="1:4" x14ac:dyDescent="0.25">
      <c r="A391"/>
      <c r="B391"/>
      <c r="C391"/>
      <c r="D391"/>
    </row>
    <row r="392" spans="1:4" x14ac:dyDescent="0.25">
      <c r="A392"/>
      <c r="B392"/>
      <c r="C392"/>
      <c r="D392"/>
    </row>
    <row r="393" spans="1:4" x14ac:dyDescent="0.25">
      <c r="A393"/>
      <c r="B393"/>
      <c r="C393"/>
      <c r="D393"/>
    </row>
    <row r="394" spans="1:4" x14ac:dyDescent="0.25">
      <c r="A394"/>
      <c r="B394"/>
      <c r="C394"/>
      <c r="D394"/>
    </row>
    <row r="395" spans="1:4" x14ac:dyDescent="0.25">
      <c r="A395"/>
      <c r="B395"/>
      <c r="C395"/>
      <c r="D395"/>
    </row>
    <row r="396" spans="1:4" x14ac:dyDescent="0.25">
      <c r="A396"/>
      <c r="B396"/>
      <c r="C396"/>
      <c r="D396"/>
    </row>
    <row r="397" spans="1:4" x14ac:dyDescent="0.25">
      <c r="A397"/>
      <c r="B397"/>
      <c r="C397"/>
      <c r="D397"/>
    </row>
    <row r="398" spans="1:4" x14ac:dyDescent="0.25">
      <c r="A398"/>
      <c r="B398"/>
      <c r="C398"/>
      <c r="D398"/>
    </row>
    <row r="399" spans="1:4" x14ac:dyDescent="0.25">
      <c r="A399"/>
      <c r="B399"/>
      <c r="C399"/>
      <c r="D399"/>
    </row>
    <row r="400" spans="1:4" x14ac:dyDescent="0.25">
      <c r="A400"/>
      <c r="B400"/>
      <c r="C400"/>
      <c r="D400"/>
    </row>
    <row r="401" spans="1:4" x14ac:dyDescent="0.25">
      <c r="A401"/>
      <c r="B401"/>
      <c r="C401"/>
      <c r="D401"/>
    </row>
    <row r="402" spans="1:4" x14ac:dyDescent="0.25">
      <c r="A402"/>
      <c r="B402"/>
      <c r="C402"/>
      <c r="D402"/>
    </row>
    <row r="403" spans="1:4" x14ac:dyDescent="0.25">
      <c r="A403"/>
      <c r="B403"/>
      <c r="C403"/>
      <c r="D403"/>
    </row>
    <row r="404" spans="1:4" x14ac:dyDescent="0.25">
      <c r="A404"/>
      <c r="B404"/>
      <c r="C404"/>
      <c r="D404"/>
    </row>
    <row r="405" spans="1:4" x14ac:dyDescent="0.25">
      <c r="A405"/>
      <c r="B405"/>
      <c r="C405"/>
      <c r="D405"/>
    </row>
    <row r="406" spans="1:4" x14ac:dyDescent="0.25">
      <c r="A406"/>
      <c r="B406"/>
      <c r="C406"/>
      <c r="D406"/>
    </row>
    <row r="407" spans="1:4" x14ac:dyDescent="0.25">
      <c r="A407"/>
      <c r="B407"/>
      <c r="C407"/>
      <c r="D407"/>
    </row>
    <row r="408" spans="1:4" x14ac:dyDescent="0.25">
      <c r="A408"/>
      <c r="B408"/>
      <c r="C408"/>
      <c r="D408"/>
    </row>
    <row r="409" spans="1:4" x14ac:dyDescent="0.25">
      <c r="A409"/>
      <c r="B409"/>
      <c r="C409"/>
      <c r="D409"/>
    </row>
    <row r="410" spans="1:4" x14ac:dyDescent="0.25">
      <c r="A410"/>
      <c r="B410"/>
      <c r="C410"/>
      <c r="D410"/>
    </row>
    <row r="411" spans="1:4" x14ac:dyDescent="0.25">
      <c r="A411"/>
      <c r="B411"/>
      <c r="C411"/>
      <c r="D411"/>
    </row>
    <row r="412" spans="1:4" x14ac:dyDescent="0.25">
      <c r="A412"/>
      <c r="B412"/>
      <c r="C412"/>
      <c r="D412"/>
    </row>
    <row r="413" spans="1:4" x14ac:dyDescent="0.25">
      <c r="A413"/>
      <c r="B413"/>
      <c r="C413"/>
      <c r="D413"/>
    </row>
    <row r="414" spans="1:4" x14ac:dyDescent="0.25">
      <c r="A414"/>
      <c r="B414"/>
      <c r="C414"/>
      <c r="D414"/>
    </row>
    <row r="415" spans="1:4" x14ac:dyDescent="0.25">
      <c r="A415"/>
      <c r="B415"/>
      <c r="C415"/>
      <c r="D415"/>
    </row>
    <row r="416" spans="1:4" x14ac:dyDescent="0.25">
      <c r="A416"/>
      <c r="B416"/>
      <c r="C416"/>
      <c r="D416"/>
    </row>
    <row r="417" spans="1:4" x14ac:dyDescent="0.25">
      <c r="A417"/>
      <c r="B417"/>
      <c r="C417"/>
      <c r="D417"/>
    </row>
    <row r="418" spans="1:4" x14ac:dyDescent="0.25">
      <c r="A418"/>
      <c r="B418"/>
      <c r="C418"/>
      <c r="D418"/>
    </row>
    <row r="419" spans="1:4" x14ac:dyDescent="0.25">
      <c r="A419"/>
      <c r="B419"/>
      <c r="C419"/>
      <c r="D419"/>
    </row>
    <row r="420" spans="1:4" x14ac:dyDescent="0.25">
      <c r="A420"/>
      <c r="B420"/>
      <c r="C420"/>
      <c r="D420"/>
    </row>
    <row r="421" spans="1:4" x14ac:dyDescent="0.25">
      <c r="A421"/>
      <c r="B421"/>
      <c r="C421"/>
      <c r="D421"/>
    </row>
    <row r="422" spans="1:4" x14ac:dyDescent="0.25">
      <c r="A422"/>
      <c r="B422"/>
      <c r="C422"/>
      <c r="D422"/>
    </row>
    <row r="423" spans="1:4" x14ac:dyDescent="0.25">
      <c r="A423"/>
      <c r="B423"/>
      <c r="C423"/>
      <c r="D423"/>
    </row>
    <row r="424" spans="1:4" x14ac:dyDescent="0.25">
      <c r="A424"/>
      <c r="B424"/>
      <c r="C424"/>
      <c r="D424"/>
    </row>
    <row r="425" spans="1:4" x14ac:dyDescent="0.25">
      <c r="A425"/>
      <c r="B425"/>
      <c r="C425"/>
      <c r="D425"/>
    </row>
    <row r="426" spans="1:4" x14ac:dyDescent="0.25">
      <c r="A426"/>
      <c r="B426"/>
      <c r="C426"/>
      <c r="D426"/>
    </row>
    <row r="427" spans="1:4" x14ac:dyDescent="0.25">
      <c r="A427"/>
      <c r="B427"/>
      <c r="C427"/>
      <c r="D427"/>
    </row>
    <row r="428" spans="1:4" x14ac:dyDescent="0.25">
      <c r="A428"/>
      <c r="B428"/>
      <c r="C428"/>
      <c r="D428"/>
    </row>
    <row r="429" spans="1:4" x14ac:dyDescent="0.25">
      <c r="A429"/>
      <c r="B429"/>
      <c r="C429"/>
      <c r="D429"/>
    </row>
    <row r="430" spans="1:4" x14ac:dyDescent="0.25">
      <c r="A430"/>
      <c r="B430"/>
      <c r="C430"/>
      <c r="D430"/>
    </row>
    <row r="431" spans="1:4" x14ac:dyDescent="0.25">
      <c r="A431"/>
      <c r="B431"/>
      <c r="C431"/>
      <c r="D431"/>
    </row>
    <row r="432" spans="1:4" x14ac:dyDescent="0.25">
      <c r="A432"/>
      <c r="B432"/>
      <c r="C432"/>
      <c r="D432"/>
    </row>
    <row r="433" spans="1:4" x14ac:dyDescent="0.25">
      <c r="A433"/>
      <c r="B433"/>
      <c r="C433"/>
      <c r="D433"/>
    </row>
    <row r="434" spans="1:4" x14ac:dyDescent="0.25">
      <c r="A434"/>
      <c r="B434"/>
      <c r="C434"/>
      <c r="D434"/>
    </row>
    <row r="435" spans="1:4" x14ac:dyDescent="0.25">
      <c r="A435"/>
      <c r="B435"/>
      <c r="C435"/>
      <c r="D435"/>
    </row>
    <row r="436" spans="1:4" x14ac:dyDescent="0.25">
      <c r="A436"/>
      <c r="B436"/>
      <c r="C436"/>
      <c r="D436"/>
    </row>
    <row r="437" spans="1:4" x14ac:dyDescent="0.25">
      <c r="A437"/>
      <c r="B437"/>
      <c r="C437"/>
      <c r="D437"/>
    </row>
    <row r="438" spans="1:4" x14ac:dyDescent="0.25">
      <c r="A438"/>
      <c r="B438"/>
      <c r="C438"/>
      <c r="D438"/>
    </row>
    <row r="439" spans="1:4" x14ac:dyDescent="0.25">
      <c r="A439"/>
      <c r="B439"/>
      <c r="C439"/>
      <c r="D439"/>
    </row>
    <row r="440" spans="1:4" x14ac:dyDescent="0.25">
      <c r="A440"/>
      <c r="B440"/>
      <c r="C440"/>
      <c r="D440"/>
    </row>
    <row r="441" spans="1:4" x14ac:dyDescent="0.25">
      <c r="A441"/>
      <c r="B441"/>
      <c r="C441"/>
      <c r="D441"/>
    </row>
    <row r="442" spans="1:4" x14ac:dyDescent="0.25">
      <c r="A442"/>
      <c r="B442"/>
      <c r="C442"/>
      <c r="D442"/>
    </row>
    <row r="443" spans="1:4" x14ac:dyDescent="0.25">
      <c r="A443"/>
      <c r="B443"/>
      <c r="C443"/>
      <c r="D443"/>
    </row>
    <row r="444" spans="1:4" x14ac:dyDescent="0.25">
      <c r="A444"/>
      <c r="B444"/>
      <c r="C444"/>
      <c r="D444"/>
    </row>
    <row r="445" spans="1:4" x14ac:dyDescent="0.25">
      <c r="A445"/>
      <c r="B445"/>
      <c r="C445"/>
      <c r="D445"/>
    </row>
    <row r="446" spans="1:4" x14ac:dyDescent="0.25">
      <c r="A446"/>
      <c r="B446"/>
      <c r="C446"/>
      <c r="D446"/>
    </row>
    <row r="447" spans="1:4" x14ac:dyDescent="0.25">
      <c r="A447"/>
      <c r="B447"/>
      <c r="C447"/>
      <c r="D447"/>
    </row>
    <row r="448" spans="1:4" x14ac:dyDescent="0.25">
      <c r="A448"/>
      <c r="B448"/>
      <c r="C448"/>
      <c r="D448"/>
    </row>
    <row r="449" spans="1:4" x14ac:dyDescent="0.25">
      <c r="A449"/>
      <c r="B449"/>
      <c r="C449"/>
      <c r="D449"/>
    </row>
    <row r="450" spans="1:4" x14ac:dyDescent="0.25">
      <c r="A450"/>
      <c r="B450"/>
      <c r="C450"/>
      <c r="D450"/>
    </row>
    <row r="451" spans="1:4" x14ac:dyDescent="0.25">
      <c r="A451"/>
      <c r="B451"/>
      <c r="C451"/>
      <c r="D451"/>
    </row>
    <row r="452" spans="1:4" x14ac:dyDescent="0.25">
      <c r="A452"/>
      <c r="B452"/>
      <c r="C452"/>
      <c r="D452"/>
    </row>
    <row r="453" spans="1:4" x14ac:dyDescent="0.25">
      <c r="A453"/>
      <c r="B453"/>
      <c r="C453"/>
      <c r="D453"/>
    </row>
    <row r="454" spans="1:4" x14ac:dyDescent="0.25">
      <c r="A454"/>
      <c r="B454"/>
      <c r="C454"/>
      <c r="D454"/>
    </row>
    <row r="455" spans="1:4" x14ac:dyDescent="0.25">
      <c r="A455"/>
      <c r="B455"/>
      <c r="C455"/>
      <c r="D455"/>
    </row>
    <row r="456" spans="1:4" x14ac:dyDescent="0.25">
      <c r="A456"/>
      <c r="B456"/>
      <c r="C456"/>
      <c r="D456"/>
    </row>
    <row r="457" spans="1:4" x14ac:dyDescent="0.25">
      <c r="A457"/>
      <c r="B457"/>
      <c r="C457"/>
      <c r="D457"/>
    </row>
    <row r="458" spans="1:4" x14ac:dyDescent="0.25">
      <c r="A458"/>
      <c r="B458"/>
      <c r="C458"/>
      <c r="D458"/>
    </row>
    <row r="459" spans="1:4" x14ac:dyDescent="0.25">
      <c r="A459"/>
      <c r="B459"/>
      <c r="C459"/>
      <c r="D459"/>
    </row>
    <row r="460" spans="1:4" x14ac:dyDescent="0.25">
      <c r="A460"/>
      <c r="B460"/>
      <c r="C460"/>
      <c r="D460"/>
    </row>
    <row r="461" spans="1:4" x14ac:dyDescent="0.25">
      <c r="A461"/>
      <c r="B461"/>
      <c r="C461"/>
      <c r="D461"/>
    </row>
    <row r="462" spans="1:4" x14ac:dyDescent="0.25">
      <c r="A462"/>
      <c r="B462"/>
      <c r="C462"/>
      <c r="D462"/>
    </row>
    <row r="463" spans="1:4" x14ac:dyDescent="0.25">
      <c r="A463"/>
      <c r="B463"/>
      <c r="C463"/>
      <c r="D463"/>
    </row>
    <row r="464" spans="1:4" x14ac:dyDescent="0.25">
      <c r="A464"/>
      <c r="B464"/>
      <c r="C464"/>
      <c r="D464"/>
    </row>
    <row r="465" spans="1:4" x14ac:dyDescent="0.25">
      <c r="A465"/>
      <c r="B465"/>
      <c r="C465"/>
      <c r="D465"/>
    </row>
    <row r="466" spans="1:4" x14ac:dyDescent="0.25">
      <c r="A466"/>
      <c r="B466"/>
      <c r="C466"/>
      <c r="D466"/>
    </row>
    <row r="467" spans="1:4" x14ac:dyDescent="0.25">
      <c r="A467"/>
      <c r="B467"/>
      <c r="C467"/>
      <c r="D467"/>
    </row>
    <row r="468" spans="1:4" x14ac:dyDescent="0.25">
      <c r="A468"/>
      <c r="B468"/>
      <c r="C468"/>
      <c r="D468"/>
    </row>
    <row r="469" spans="1:4" x14ac:dyDescent="0.25">
      <c r="A469"/>
      <c r="B469"/>
      <c r="C469"/>
      <c r="D469"/>
    </row>
    <row r="470" spans="1:4" x14ac:dyDescent="0.25">
      <c r="A470"/>
      <c r="B470"/>
      <c r="C470"/>
      <c r="D470"/>
    </row>
    <row r="471" spans="1:4" x14ac:dyDescent="0.25">
      <c r="A471"/>
      <c r="B471"/>
      <c r="C471"/>
      <c r="D471"/>
    </row>
    <row r="472" spans="1:4" x14ac:dyDescent="0.25">
      <c r="A472"/>
      <c r="B472"/>
      <c r="C472"/>
      <c r="D472"/>
    </row>
    <row r="473" spans="1:4" x14ac:dyDescent="0.25">
      <c r="A473"/>
      <c r="B473"/>
      <c r="C473"/>
      <c r="D473"/>
    </row>
    <row r="474" spans="1:4" x14ac:dyDescent="0.25">
      <c r="A474"/>
      <c r="B474"/>
      <c r="C474"/>
      <c r="D474"/>
    </row>
    <row r="475" spans="1:4" x14ac:dyDescent="0.25">
      <c r="A475"/>
      <c r="B475"/>
      <c r="C475"/>
      <c r="D475"/>
    </row>
    <row r="476" spans="1:4" x14ac:dyDescent="0.25">
      <c r="A476"/>
      <c r="B476"/>
      <c r="C476"/>
      <c r="D476"/>
    </row>
    <row r="477" spans="1:4" x14ac:dyDescent="0.25">
      <c r="A477"/>
      <c r="B477"/>
      <c r="C477"/>
      <c r="D477"/>
    </row>
    <row r="478" spans="1:4" x14ac:dyDescent="0.25">
      <c r="A478"/>
      <c r="B478"/>
      <c r="C478"/>
      <c r="D478"/>
    </row>
    <row r="479" spans="1:4" x14ac:dyDescent="0.25">
      <c r="A479"/>
      <c r="B479"/>
      <c r="C479"/>
      <c r="D479"/>
    </row>
    <row r="480" spans="1:4" x14ac:dyDescent="0.25">
      <c r="A480"/>
      <c r="B480"/>
      <c r="C480"/>
      <c r="D480"/>
    </row>
    <row r="481" spans="1:4" x14ac:dyDescent="0.25">
      <c r="A481"/>
      <c r="B481"/>
      <c r="C481"/>
      <c r="D481"/>
    </row>
    <row r="482" spans="1:4" x14ac:dyDescent="0.25">
      <c r="A482"/>
      <c r="B482"/>
      <c r="C482"/>
      <c r="D482"/>
    </row>
    <row r="483" spans="1:4" x14ac:dyDescent="0.25">
      <c r="A483"/>
      <c r="B483"/>
      <c r="C483"/>
      <c r="D483"/>
    </row>
    <row r="484" spans="1:4" x14ac:dyDescent="0.25">
      <c r="A484"/>
      <c r="B484"/>
      <c r="C484"/>
      <c r="D484"/>
    </row>
    <row r="485" spans="1:4" x14ac:dyDescent="0.25">
      <c r="A485"/>
      <c r="B485"/>
      <c r="C485"/>
      <c r="D485"/>
    </row>
    <row r="486" spans="1:4" x14ac:dyDescent="0.25">
      <c r="A486"/>
      <c r="B486"/>
      <c r="C486"/>
      <c r="D486"/>
    </row>
    <row r="487" spans="1:4" x14ac:dyDescent="0.25">
      <c r="A487"/>
      <c r="B487"/>
      <c r="C487"/>
      <c r="D487"/>
    </row>
    <row r="488" spans="1:4" x14ac:dyDescent="0.25">
      <c r="A488"/>
      <c r="B488"/>
      <c r="C488"/>
      <c r="D488"/>
    </row>
    <row r="489" spans="1:4" x14ac:dyDescent="0.25">
      <c r="A489"/>
      <c r="B489"/>
      <c r="C489"/>
      <c r="D489"/>
    </row>
    <row r="490" spans="1:4" x14ac:dyDescent="0.25">
      <c r="A490"/>
      <c r="B490"/>
      <c r="C490"/>
      <c r="D490"/>
    </row>
    <row r="491" spans="1:4" x14ac:dyDescent="0.25">
      <c r="A491"/>
      <c r="B491"/>
      <c r="C491"/>
      <c r="D491"/>
    </row>
    <row r="492" spans="1:4" x14ac:dyDescent="0.25">
      <c r="A492"/>
      <c r="B492"/>
      <c r="C492"/>
      <c r="D492"/>
    </row>
    <row r="493" spans="1:4" x14ac:dyDescent="0.25">
      <c r="A493"/>
      <c r="B493"/>
      <c r="C493"/>
      <c r="D493"/>
    </row>
    <row r="494" spans="1:4" x14ac:dyDescent="0.25">
      <c r="A494"/>
      <c r="B494"/>
      <c r="C494"/>
      <c r="D494"/>
    </row>
    <row r="495" spans="1:4" x14ac:dyDescent="0.25">
      <c r="A495"/>
      <c r="B495"/>
      <c r="C495"/>
      <c r="D495"/>
    </row>
    <row r="496" spans="1:4" x14ac:dyDescent="0.25">
      <c r="A496"/>
      <c r="B496"/>
      <c r="C496"/>
      <c r="D496"/>
    </row>
    <row r="497" spans="1:4" x14ac:dyDescent="0.25">
      <c r="A497"/>
      <c r="B497"/>
      <c r="C497"/>
      <c r="D497"/>
    </row>
    <row r="498" spans="1:4" x14ac:dyDescent="0.25">
      <c r="A498"/>
      <c r="B498"/>
      <c r="C498"/>
      <c r="D498"/>
    </row>
    <row r="499" spans="1:4" x14ac:dyDescent="0.25">
      <c r="A499"/>
      <c r="B499"/>
      <c r="C499"/>
      <c r="D499"/>
    </row>
    <row r="500" spans="1:4" x14ac:dyDescent="0.25">
      <c r="A500"/>
      <c r="B500"/>
      <c r="C500"/>
      <c r="D500"/>
    </row>
    <row r="501" spans="1:4" x14ac:dyDescent="0.25">
      <c r="A501"/>
      <c r="B501"/>
      <c r="C501"/>
      <c r="D501"/>
    </row>
    <row r="502" spans="1:4" x14ac:dyDescent="0.25">
      <c r="A502"/>
      <c r="B502"/>
      <c r="C502"/>
      <c r="D502"/>
    </row>
    <row r="503" spans="1:4" x14ac:dyDescent="0.25">
      <c r="A503"/>
      <c r="B503"/>
      <c r="C503"/>
      <c r="D503"/>
    </row>
    <row r="504" spans="1:4" x14ac:dyDescent="0.25">
      <c r="A504"/>
      <c r="B504"/>
      <c r="C504"/>
      <c r="D504"/>
    </row>
    <row r="505" spans="1:4" x14ac:dyDescent="0.25">
      <c r="A505"/>
      <c r="B505"/>
      <c r="C505"/>
      <c r="D505"/>
    </row>
    <row r="506" spans="1:4" x14ac:dyDescent="0.25">
      <c r="A506"/>
      <c r="B506"/>
      <c r="C506"/>
      <c r="D506"/>
    </row>
    <row r="507" spans="1:4" x14ac:dyDescent="0.25">
      <c r="A507"/>
      <c r="B507"/>
      <c r="C507"/>
      <c r="D507"/>
    </row>
    <row r="508" spans="1:4" x14ac:dyDescent="0.25">
      <c r="A508"/>
      <c r="B508"/>
      <c r="C508"/>
      <c r="D508"/>
    </row>
    <row r="509" spans="1:4" x14ac:dyDescent="0.25">
      <c r="A509"/>
      <c r="B509"/>
      <c r="C509"/>
      <c r="D509"/>
    </row>
    <row r="510" spans="1:4" x14ac:dyDescent="0.25">
      <c r="A510"/>
      <c r="B510"/>
      <c r="C510"/>
      <c r="D510"/>
    </row>
    <row r="511" spans="1:4" x14ac:dyDescent="0.25">
      <c r="A511"/>
      <c r="B511"/>
      <c r="C511"/>
      <c r="D511"/>
    </row>
    <row r="512" spans="1:4" x14ac:dyDescent="0.25">
      <c r="A512"/>
      <c r="B512"/>
      <c r="C512"/>
      <c r="D512"/>
    </row>
    <row r="513" spans="1:4" x14ac:dyDescent="0.25">
      <c r="A513"/>
      <c r="B513"/>
      <c r="C513"/>
      <c r="D513"/>
    </row>
    <row r="514" spans="1:4" x14ac:dyDescent="0.25">
      <c r="A514"/>
      <c r="B514"/>
      <c r="C514"/>
      <c r="D514"/>
    </row>
    <row r="515" spans="1:4" x14ac:dyDescent="0.25">
      <c r="A515"/>
      <c r="B515"/>
      <c r="C515"/>
      <c r="D515"/>
    </row>
    <row r="516" spans="1:4" x14ac:dyDescent="0.25">
      <c r="A516"/>
      <c r="B516"/>
      <c r="C516"/>
      <c r="D516"/>
    </row>
    <row r="517" spans="1:4" x14ac:dyDescent="0.25">
      <c r="A517"/>
      <c r="B517"/>
      <c r="C517"/>
      <c r="D517"/>
    </row>
    <row r="518" spans="1:4" x14ac:dyDescent="0.25">
      <c r="A518"/>
      <c r="B518"/>
      <c r="C518"/>
      <c r="D518"/>
    </row>
    <row r="519" spans="1:4" x14ac:dyDescent="0.25">
      <c r="A519"/>
      <c r="B519"/>
      <c r="C519"/>
      <c r="D519"/>
    </row>
    <row r="520" spans="1:4" x14ac:dyDescent="0.25">
      <c r="A520"/>
      <c r="B520"/>
      <c r="C520"/>
      <c r="D520"/>
    </row>
    <row r="521" spans="1:4" x14ac:dyDescent="0.25">
      <c r="A521"/>
      <c r="B521"/>
      <c r="C521"/>
      <c r="D521"/>
    </row>
    <row r="522" spans="1:4" x14ac:dyDescent="0.25">
      <c r="A522"/>
      <c r="B522"/>
      <c r="C522"/>
      <c r="D522"/>
    </row>
    <row r="523" spans="1:4" x14ac:dyDescent="0.25">
      <c r="A523"/>
      <c r="B523"/>
      <c r="C523"/>
      <c r="D523"/>
    </row>
    <row r="524" spans="1:4" x14ac:dyDescent="0.25">
      <c r="A524"/>
      <c r="B524"/>
      <c r="C524"/>
      <c r="D524"/>
    </row>
    <row r="525" spans="1:4" x14ac:dyDescent="0.25">
      <c r="A525"/>
      <c r="B525"/>
      <c r="C525"/>
      <c r="D525"/>
    </row>
    <row r="526" spans="1:4" x14ac:dyDescent="0.25">
      <c r="A526"/>
      <c r="B526"/>
      <c r="C526"/>
      <c r="D526"/>
    </row>
    <row r="527" spans="1:4" x14ac:dyDescent="0.25">
      <c r="A527"/>
      <c r="B527"/>
      <c r="C527"/>
      <c r="D527"/>
    </row>
    <row r="528" spans="1:4" x14ac:dyDescent="0.25">
      <c r="A528"/>
      <c r="B528"/>
      <c r="C528"/>
      <c r="D528"/>
    </row>
    <row r="529" spans="1:4" x14ac:dyDescent="0.25">
      <c r="A529"/>
      <c r="B529"/>
      <c r="C529"/>
      <c r="D529"/>
    </row>
    <row r="530" spans="1:4" x14ac:dyDescent="0.25">
      <c r="A530"/>
      <c r="B530"/>
      <c r="C530"/>
      <c r="D530"/>
    </row>
    <row r="531" spans="1:4" x14ac:dyDescent="0.25">
      <c r="A531"/>
      <c r="B531"/>
      <c r="C531"/>
      <c r="D531"/>
    </row>
    <row r="532" spans="1:4" x14ac:dyDescent="0.25">
      <c r="A532"/>
      <c r="B532"/>
      <c r="C532"/>
      <c r="D532"/>
    </row>
    <row r="533" spans="1:4" x14ac:dyDescent="0.25">
      <c r="A533"/>
      <c r="B533"/>
      <c r="C533"/>
      <c r="D533"/>
    </row>
    <row r="534" spans="1:4" x14ac:dyDescent="0.25">
      <c r="A534"/>
      <c r="B534"/>
      <c r="C534"/>
      <c r="D534"/>
    </row>
    <row r="535" spans="1:4" x14ac:dyDescent="0.25">
      <c r="A535"/>
      <c r="B535"/>
      <c r="C535"/>
      <c r="D535"/>
    </row>
    <row r="536" spans="1:4" x14ac:dyDescent="0.25">
      <c r="A536"/>
      <c r="B536"/>
      <c r="C536"/>
      <c r="D536"/>
    </row>
    <row r="537" spans="1:4" x14ac:dyDescent="0.25">
      <c r="A537"/>
      <c r="B537"/>
      <c r="C537"/>
      <c r="D537"/>
    </row>
    <row r="538" spans="1:4" x14ac:dyDescent="0.25">
      <c r="A538"/>
      <c r="B538"/>
      <c r="C538"/>
      <c r="D538"/>
    </row>
    <row r="539" spans="1:4" x14ac:dyDescent="0.25">
      <c r="A539"/>
      <c r="B539"/>
      <c r="C539"/>
      <c r="D539"/>
    </row>
    <row r="540" spans="1:4" x14ac:dyDescent="0.25">
      <c r="A540"/>
      <c r="B540"/>
      <c r="C540"/>
      <c r="D540"/>
    </row>
    <row r="541" spans="1:4" x14ac:dyDescent="0.25">
      <c r="A541"/>
      <c r="B541"/>
      <c r="C541"/>
      <c r="D541"/>
    </row>
    <row r="542" spans="1:4" x14ac:dyDescent="0.25">
      <c r="A542"/>
      <c r="B542"/>
      <c r="C542"/>
      <c r="D542"/>
    </row>
    <row r="543" spans="1:4" x14ac:dyDescent="0.25">
      <c r="A543"/>
      <c r="B543"/>
      <c r="C543"/>
      <c r="D543"/>
    </row>
    <row r="544" spans="1:4" x14ac:dyDescent="0.25">
      <c r="A544"/>
      <c r="B544"/>
      <c r="C544"/>
      <c r="D544"/>
    </row>
    <row r="545" spans="1:4" x14ac:dyDescent="0.25">
      <c r="A545"/>
      <c r="B545"/>
      <c r="C545"/>
      <c r="D545"/>
    </row>
    <row r="546" spans="1:4" x14ac:dyDescent="0.25">
      <c r="A546"/>
      <c r="B546"/>
      <c r="C546"/>
      <c r="D546"/>
    </row>
    <row r="547" spans="1:4" x14ac:dyDescent="0.25">
      <c r="A547"/>
      <c r="B547"/>
      <c r="C547"/>
      <c r="D547"/>
    </row>
    <row r="548" spans="1:4" x14ac:dyDescent="0.25">
      <c r="A548"/>
      <c r="B548"/>
      <c r="C548"/>
      <c r="D548"/>
    </row>
    <row r="549" spans="1:4" x14ac:dyDescent="0.25">
      <c r="A549"/>
      <c r="B549"/>
      <c r="C549"/>
      <c r="D549"/>
    </row>
    <row r="550" spans="1:4" x14ac:dyDescent="0.25">
      <c r="A550"/>
      <c r="B550"/>
      <c r="C550"/>
      <c r="D550"/>
    </row>
    <row r="551" spans="1:4" x14ac:dyDescent="0.25">
      <c r="A551"/>
      <c r="B551"/>
      <c r="C551"/>
      <c r="D551"/>
    </row>
    <row r="552" spans="1:4" x14ac:dyDescent="0.25">
      <c r="A552"/>
      <c r="B552"/>
      <c r="C552"/>
      <c r="D552"/>
    </row>
    <row r="553" spans="1:4" x14ac:dyDescent="0.25">
      <c r="A553"/>
      <c r="B553"/>
      <c r="C553"/>
      <c r="D553"/>
    </row>
    <row r="554" spans="1:4" x14ac:dyDescent="0.25">
      <c r="A554"/>
      <c r="B554"/>
      <c r="C554"/>
      <c r="D554"/>
    </row>
    <row r="555" spans="1:4" x14ac:dyDescent="0.25">
      <c r="A555"/>
      <c r="B555"/>
      <c r="C555"/>
      <c r="D555"/>
    </row>
    <row r="556" spans="1:4" x14ac:dyDescent="0.25">
      <c r="A556"/>
      <c r="B556"/>
      <c r="C556"/>
      <c r="D556"/>
    </row>
    <row r="557" spans="1:4" x14ac:dyDescent="0.25">
      <c r="A557"/>
      <c r="B557"/>
      <c r="C557"/>
      <c r="D557"/>
    </row>
    <row r="558" spans="1:4" x14ac:dyDescent="0.25">
      <c r="A558"/>
      <c r="B558"/>
      <c r="C558"/>
      <c r="D558"/>
    </row>
    <row r="559" spans="1:4" x14ac:dyDescent="0.25">
      <c r="A559"/>
      <c r="B559"/>
      <c r="C559"/>
      <c r="D559"/>
    </row>
    <row r="560" spans="1:4" x14ac:dyDescent="0.25">
      <c r="A560"/>
      <c r="B560"/>
      <c r="C560"/>
      <c r="D560"/>
    </row>
    <row r="561" spans="1:4" x14ac:dyDescent="0.25">
      <c r="A561"/>
      <c r="B561"/>
      <c r="C561"/>
      <c r="D561"/>
    </row>
    <row r="562" spans="1:4" x14ac:dyDescent="0.25">
      <c r="A562"/>
      <c r="B562"/>
      <c r="C562"/>
      <c r="D562"/>
    </row>
    <row r="563" spans="1:4" x14ac:dyDescent="0.25">
      <c r="A563"/>
      <c r="B563"/>
      <c r="C563"/>
      <c r="D563"/>
    </row>
    <row r="564" spans="1:4" x14ac:dyDescent="0.25">
      <c r="A564"/>
      <c r="B564"/>
      <c r="C564"/>
      <c r="D564"/>
    </row>
    <row r="565" spans="1:4" x14ac:dyDescent="0.25">
      <c r="A565"/>
      <c r="B565"/>
      <c r="C565"/>
      <c r="D565"/>
    </row>
    <row r="566" spans="1:4" x14ac:dyDescent="0.25">
      <c r="A566"/>
      <c r="B566"/>
      <c r="C566"/>
      <c r="D566"/>
    </row>
    <row r="567" spans="1:4" x14ac:dyDescent="0.25">
      <c r="A567"/>
      <c r="B567"/>
      <c r="C567"/>
      <c r="D567"/>
    </row>
    <row r="568" spans="1:4" x14ac:dyDescent="0.25">
      <c r="A568"/>
      <c r="B568"/>
      <c r="C568"/>
      <c r="D568"/>
    </row>
    <row r="569" spans="1:4" x14ac:dyDescent="0.25">
      <c r="A569"/>
      <c r="B569"/>
      <c r="C569"/>
      <c r="D569"/>
    </row>
    <row r="570" spans="1:4" x14ac:dyDescent="0.25">
      <c r="A570"/>
      <c r="B570"/>
      <c r="C570"/>
      <c r="D570"/>
    </row>
    <row r="571" spans="1:4" x14ac:dyDescent="0.25">
      <c r="A571"/>
      <c r="B571"/>
      <c r="C571"/>
      <c r="D571"/>
    </row>
    <row r="572" spans="1:4" x14ac:dyDescent="0.25">
      <c r="A572"/>
      <c r="B572"/>
      <c r="C572"/>
      <c r="D572"/>
    </row>
    <row r="573" spans="1:4" x14ac:dyDescent="0.25">
      <c r="A573"/>
      <c r="B573"/>
      <c r="C573"/>
      <c r="D573"/>
    </row>
    <row r="574" spans="1:4" x14ac:dyDescent="0.25">
      <c r="A574"/>
      <c r="B574"/>
      <c r="C574"/>
      <c r="D574"/>
    </row>
    <row r="575" spans="1:4" x14ac:dyDescent="0.25">
      <c r="A575"/>
      <c r="B575"/>
      <c r="C575"/>
      <c r="D575"/>
    </row>
    <row r="576" spans="1:4" x14ac:dyDescent="0.25">
      <c r="A576"/>
      <c r="B576"/>
      <c r="C576"/>
      <c r="D576"/>
    </row>
    <row r="577" spans="1:4" x14ac:dyDescent="0.25">
      <c r="A577"/>
      <c r="B577"/>
      <c r="C577"/>
      <c r="D577"/>
    </row>
    <row r="578" spans="1:4" x14ac:dyDescent="0.25">
      <c r="A578"/>
      <c r="B578"/>
      <c r="C578"/>
      <c r="D578"/>
    </row>
    <row r="579" spans="1:4" x14ac:dyDescent="0.25">
      <c r="A579"/>
      <c r="B579"/>
      <c r="C579"/>
      <c r="D579"/>
    </row>
    <row r="580" spans="1:4" x14ac:dyDescent="0.25">
      <c r="A580"/>
      <c r="B580"/>
      <c r="C580"/>
      <c r="D580"/>
    </row>
    <row r="581" spans="1:4" x14ac:dyDescent="0.25">
      <c r="A581"/>
      <c r="B581"/>
      <c r="C581"/>
      <c r="D581"/>
    </row>
    <row r="582" spans="1:4" x14ac:dyDescent="0.25">
      <c r="A582"/>
      <c r="B582"/>
      <c r="C582"/>
      <c r="D582"/>
    </row>
    <row r="583" spans="1:4" x14ac:dyDescent="0.25">
      <c r="A583"/>
      <c r="B583"/>
      <c r="C583"/>
      <c r="D583"/>
    </row>
    <row r="584" spans="1:4" x14ac:dyDescent="0.25">
      <c r="A584"/>
      <c r="B584"/>
      <c r="C584"/>
      <c r="D584"/>
    </row>
    <row r="585" spans="1:4" x14ac:dyDescent="0.25">
      <c r="A585"/>
      <c r="B585"/>
      <c r="C585"/>
      <c r="D585"/>
    </row>
    <row r="586" spans="1:4" x14ac:dyDescent="0.25">
      <c r="A586"/>
      <c r="B586"/>
      <c r="C586"/>
      <c r="D586"/>
    </row>
    <row r="587" spans="1:4" x14ac:dyDescent="0.25">
      <c r="A587"/>
      <c r="B587"/>
      <c r="C587"/>
      <c r="D587"/>
    </row>
    <row r="588" spans="1:4" x14ac:dyDescent="0.25">
      <c r="A588"/>
      <c r="B588"/>
      <c r="C588"/>
      <c r="D588"/>
    </row>
    <row r="589" spans="1:4" x14ac:dyDescent="0.25">
      <c r="A589"/>
      <c r="B589"/>
      <c r="C589"/>
      <c r="D589"/>
    </row>
    <row r="590" spans="1:4" x14ac:dyDescent="0.25">
      <c r="A590"/>
      <c r="B590"/>
      <c r="C590"/>
      <c r="D590"/>
    </row>
    <row r="591" spans="1:4" x14ac:dyDescent="0.25">
      <c r="A591"/>
      <c r="B591"/>
      <c r="C591"/>
      <c r="D591"/>
    </row>
    <row r="592" spans="1:4" x14ac:dyDescent="0.25">
      <c r="A592"/>
      <c r="B592"/>
      <c r="C592"/>
      <c r="D592"/>
    </row>
    <row r="593" spans="1:4" x14ac:dyDescent="0.25">
      <c r="A593"/>
      <c r="B593"/>
      <c r="C593"/>
      <c r="D593"/>
    </row>
    <row r="594" spans="1:4" x14ac:dyDescent="0.25">
      <c r="A594"/>
      <c r="B594"/>
      <c r="C594"/>
      <c r="D594"/>
    </row>
    <row r="595" spans="1:4" x14ac:dyDescent="0.25">
      <c r="A595"/>
      <c r="B595"/>
      <c r="C595"/>
      <c r="D595"/>
    </row>
    <row r="596" spans="1:4" x14ac:dyDescent="0.25">
      <c r="A596"/>
      <c r="B596"/>
      <c r="C596"/>
      <c r="D596"/>
    </row>
    <row r="597" spans="1:4" x14ac:dyDescent="0.25">
      <c r="A597"/>
      <c r="B597"/>
      <c r="C597"/>
      <c r="D597"/>
    </row>
    <row r="598" spans="1:4" x14ac:dyDescent="0.25">
      <c r="A598"/>
      <c r="B598"/>
      <c r="C598"/>
      <c r="D598"/>
    </row>
    <row r="599" spans="1:4" x14ac:dyDescent="0.25">
      <c r="A599"/>
      <c r="B599"/>
      <c r="C599"/>
      <c r="D599"/>
    </row>
    <row r="600" spans="1:4" x14ac:dyDescent="0.25">
      <c r="A600"/>
      <c r="B600"/>
      <c r="C600"/>
      <c r="D600"/>
    </row>
    <row r="601" spans="1:4" x14ac:dyDescent="0.25">
      <c r="A601"/>
      <c r="B601"/>
      <c r="C601"/>
      <c r="D601"/>
    </row>
    <row r="602" spans="1:4" x14ac:dyDescent="0.25">
      <c r="A602"/>
      <c r="B602"/>
      <c r="C602"/>
      <c r="D602"/>
    </row>
    <row r="603" spans="1:4" x14ac:dyDescent="0.25">
      <c r="A603"/>
      <c r="B603"/>
      <c r="C603"/>
      <c r="D603"/>
    </row>
    <row r="604" spans="1:4" x14ac:dyDescent="0.25">
      <c r="A604"/>
      <c r="B604"/>
      <c r="C604"/>
      <c r="D604"/>
    </row>
    <row r="605" spans="1:4" x14ac:dyDescent="0.25">
      <c r="A605"/>
      <c r="B605"/>
      <c r="C605"/>
      <c r="D605"/>
    </row>
    <row r="606" spans="1:4" x14ac:dyDescent="0.25">
      <c r="A606"/>
      <c r="B606"/>
      <c r="C606"/>
      <c r="D606"/>
    </row>
    <row r="607" spans="1:4" x14ac:dyDescent="0.25">
      <c r="A607"/>
      <c r="B607"/>
      <c r="C607"/>
      <c r="D607"/>
    </row>
    <row r="608" spans="1:4" x14ac:dyDescent="0.25">
      <c r="A608"/>
      <c r="B608"/>
      <c r="C608"/>
      <c r="D608"/>
    </row>
    <row r="609" spans="1:4" x14ac:dyDescent="0.25">
      <c r="A609"/>
      <c r="B609"/>
      <c r="C609"/>
      <c r="D609"/>
    </row>
    <row r="610" spans="1:4" x14ac:dyDescent="0.25">
      <c r="A610"/>
      <c r="B610"/>
      <c r="C610"/>
      <c r="D610"/>
    </row>
    <row r="611" spans="1:4" x14ac:dyDescent="0.25">
      <c r="A611"/>
      <c r="B611"/>
      <c r="C611"/>
      <c r="D611"/>
    </row>
    <row r="612" spans="1:4" x14ac:dyDescent="0.25">
      <c r="A612"/>
      <c r="B612"/>
      <c r="C612"/>
      <c r="D612"/>
    </row>
    <row r="613" spans="1:4" x14ac:dyDescent="0.25">
      <c r="A613"/>
      <c r="B613"/>
      <c r="C613"/>
      <c r="D613"/>
    </row>
    <row r="614" spans="1:4" x14ac:dyDescent="0.25">
      <c r="A614"/>
      <c r="B614"/>
      <c r="C614"/>
      <c r="D614"/>
    </row>
    <row r="615" spans="1:4" x14ac:dyDescent="0.25">
      <c r="A615"/>
      <c r="B615"/>
      <c r="C615"/>
      <c r="D615"/>
    </row>
    <row r="616" spans="1:4" x14ac:dyDescent="0.25">
      <c r="A616"/>
      <c r="B616"/>
      <c r="C616"/>
      <c r="D616"/>
    </row>
    <row r="617" spans="1:4" x14ac:dyDescent="0.25">
      <c r="A617"/>
      <c r="B617"/>
      <c r="C617"/>
      <c r="D617"/>
    </row>
    <row r="618" spans="1:4" x14ac:dyDescent="0.25">
      <c r="A618"/>
      <c r="B618"/>
      <c r="C618"/>
      <c r="D618"/>
    </row>
    <row r="619" spans="1:4" x14ac:dyDescent="0.25">
      <c r="A619"/>
      <c r="B619"/>
      <c r="C619"/>
      <c r="D619"/>
    </row>
    <row r="620" spans="1:4" x14ac:dyDescent="0.25">
      <c r="A620"/>
      <c r="B620"/>
      <c r="C620"/>
      <c r="D620"/>
    </row>
    <row r="621" spans="1:4" x14ac:dyDescent="0.25">
      <c r="A621"/>
      <c r="B621"/>
      <c r="C621"/>
      <c r="D621"/>
    </row>
    <row r="622" spans="1:4" x14ac:dyDescent="0.25">
      <c r="A622"/>
      <c r="B622"/>
      <c r="C622"/>
      <c r="D622"/>
    </row>
    <row r="623" spans="1:4" x14ac:dyDescent="0.25">
      <c r="A623"/>
      <c r="B623"/>
      <c r="C623"/>
      <c r="D623"/>
    </row>
    <row r="624" spans="1:4" x14ac:dyDescent="0.25">
      <c r="A624"/>
      <c r="B624"/>
      <c r="C624"/>
      <c r="D624"/>
    </row>
    <row r="625" spans="1:4" x14ac:dyDescent="0.25">
      <c r="A625"/>
      <c r="B625"/>
      <c r="C625"/>
      <c r="D625"/>
    </row>
    <row r="626" spans="1:4" x14ac:dyDescent="0.25">
      <c r="A626"/>
      <c r="B626"/>
      <c r="C626"/>
      <c r="D626"/>
    </row>
    <row r="627" spans="1:4" x14ac:dyDescent="0.25">
      <c r="A627"/>
      <c r="B627"/>
      <c r="C627"/>
      <c r="D627"/>
    </row>
    <row r="628" spans="1:4" x14ac:dyDescent="0.25">
      <c r="A628"/>
      <c r="B628"/>
      <c r="C628"/>
      <c r="D628"/>
    </row>
    <row r="629" spans="1:4" x14ac:dyDescent="0.25">
      <c r="A629"/>
      <c r="B629"/>
      <c r="C629"/>
      <c r="D629"/>
    </row>
    <row r="630" spans="1:4" x14ac:dyDescent="0.25">
      <c r="A630"/>
      <c r="B630"/>
      <c r="C630"/>
      <c r="D630"/>
    </row>
    <row r="631" spans="1:4" x14ac:dyDescent="0.25">
      <c r="A631"/>
      <c r="B631"/>
      <c r="C631"/>
      <c r="D631"/>
    </row>
    <row r="632" spans="1:4" x14ac:dyDescent="0.25">
      <c r="A632"/>
      <c r="B632"/>
      <c r="C632"/>
      <c r="D632"/>
    </row>
    <row r="633" spans="1:4" x14ac:dyDescent="0.25">
      <c r="A633"/>
      <c r="B633"/>
      <c r="C633"/>
      <c r="D633"/>
    </row>
    <row r="634" spans="1:4" x14ac:dyDescent="0.25">
      <c r="A634"/>
      <c r="B634"/>
      <c r="C634"/>
      <c r="D634"/>
    </row>
    <row r="635" spans="1:4" x14ac:dyDescent="0.25">
      <c r="A635"/>
      <c r="B635"/>
      <c r="C635"/>
      <c r="D635"/>
    </row>
    <row r="636" spans="1:4" x14ac:dyDescent="0.25">
      <c r="A636"/>
      <c r="B636"/>
      <c r="C636"/>
      <c r="D636"/>
    </row>
    <row r="637" spans="1:4" x14ac:dyDescent="0.25">
      <c r="A637"/>
      <c r="B637"/>
      <c r="C637"/>
      <c r="D637"/>
    </row>
    <row r="638" spans="1:4" x14ac:dyDescent="0.25">
      <c r="A638"/>
      <c r="B638"/>
      <c r="C638"/>
      <c r="D638"/>
    </row>
    <row r="639" spans="1:4" x14ac:dyDescent="0.25">
      <c r="A639"/>
      <c r="B639"/>
      <c r="C639"/>
      <c r="D639"/>
    </row>
    <row r="640" spans="1:4" x14ac:dyDescent="0.25">
      <c r="A640"/>
      <c r="B640"/>
      <c r="C640"/>
      <c r="D640"/>
    </row>
    <row r="641" spans="1:4" x14ac:dyDescent="0.25">
      <c r="A641"/>
      <c r="B641"/>
      <c r="C641"/>
      <c r="D641"/>
    </row>
    <row r="642" spans="1:4" x14ac:dyDescent="0.25">
      <c r="A642"/>
      <c r="B642"/>
      <c r="C642"/>
      <c r="D642"/>
    </row>
    <row r="643" spans="1:4" x14ac:dyDescent="0.25">
      <c r="A643"/>
      <c r="B643"/>
      <c r="C643"/>
      <c r="D643"/>
    </row>
    <row r="644" spans="1:4" x14ac:dyDescent="0.25">
      <c r="A644"/>
      <c r="B644"/>
      <c r="C644"/>
      <c r="D644"/>
    </row>
    <row r="645" spans="1:4" x14ac:dyDescent="0.25">
      <c r="A645"/>
      <c r="B645"/>
      <c r="C645"/>
      <c r="D645"/>
    </row>
    <row r="646" spans="1:4" x14ac:dyDescent="0.25">
      <c r="A646"/>
      <c r="B646"/>
      <c r="C646"/>
      <c r="D646"/>
    </row>
    <row r="647" spans="1:4" x14ac:dyDescent="0.25">
      <c r="A647"/>
      <c r="B647"/>
      <c r="C647"/>
      <c r="D647"/>
    </row>
    <row r="648" spans="1:4" x14ac:dyDescent="0.25">
      <c r="A648"/>
      <c r="B648"/>
      <c r="C648"/>
      <c r="D648"/>
    </row>
    <row r="649" spans="1:4" x14ac:dyDescent="0.25">
      <c r="A649"/>
      <c r="B649"/>
      <c r="C649"/>
      <c r="D649"/>
    </row>
    <row r="650" spans="1:4" x14ac:dyDescent="0.25">
      <c r="A650"/>
      <c r="B650"/>
      <c r="C650"/>
      <c r="D650"/>
    </row>
    <row r="651" spans="1:4" x14ac:dyDescent="0.25">
      <c r="A651"/>
      <c r="B651"/>
      <c r="C651"/>
      <c r="D651"/>
    </row>
    <row r="652" spans="1:4" x14ac:dyDescent="0.25">
      <c r="A652"/>
      <c r="B652"/>
      <c r="C652"/>
      <c r="D652"/>
    </row>
    <row r="653" spans="1:4" x14ac:dyDescent="0.25">
      <c r="A653"/>
      <c r="B653"/>
      <c r="C653"/>
      <c r="D653"/>
    </row>
    <row r="654" spans="1:4" x14ac:dyDescent="0.25">
      <c r="A654"/>
      <c r="B654"/>
      <c r="C654"/>
      <c r="D654"/>
    </row>
    <row r="655" spans="1:4" x14ac:dyDescent="0.25">
      <c r="A655"/>
      <c r="B655"/>
      <c r="C655"/>
      <c r="D655"/>
    </row>
    <row r="656" spans="1:4" x14ac:dyDescent="0.25">
      <c r="A656"/>
      <c r="B656"/>
      <c r="C656"/>
      <c r="D656"/>
    </row>
    <row r="657" spans="1:4" x14ac:dyDescent="0.25">
      <c r="A657"/>
      <c r="B657"/>
      <c r="C657"/>
      <c r="D657"/>
    </row>
    <row r="658" spans="1:4" x14ac:dyDescent="0.25">
      <c r="A658"/>
      <c r="B658"/>
      <c r="C658"/>
      <c r="D658"/>
    </row>
    <row r="659" spans="1:4" x14ac:dyDescent="0.25">
      <c r="A659"/>
      <c r="B659"/>
      <c r="C659"/>
      <c r="D659"/>
    </row>
    <row r="660" spans="1:4" x14ac:dyDescent="0.25">
      <c r="A660"/>
      <c r="B660"/>
      <c r="C660"/>
      <c r="D660"/>
    </row>
    <row r="661" spans="1:4" x14ac:dyDescent="0.25">
      <c r="A661"/>
      <c r="B661"/>
      <c r="C661"/>
      <c r="D661"/>
    </row>
    <row r="662" spans="1:4" x14ac:dyDescent="0.25">
      <c r="A662"/>
      <c r="B662"/>
      <c r="C662"/>
      <c r="D662"/>
    </row>
    <row r="663" spans="1:4" x14ac:dyDescent="0.25">
      <c r="A663"/>
      <c r="B663"/>
      <c r="C663"/>
      <c r="D663"/>
    </row>
    <row r="664" spans="1:4" x14ac:dyDescent="0.25">
      <c r="A664"/>
      <c r="B664"/>
      <c r="C664"/>
      <c r="D664"/>
    </row>
    <row r="665" spans="1:4" x14ac:dyDescent="0.25">
      <c r="A665"/>
      <c r="B665"/>
      <c r="C665"/>
      <c r="D665"/>
    </row>
    <row r="666" spans="1:4" x14ac:dyDescent="0.25">
      <c r="A666"/>
      <c r="B666"/>
      <c r="C666"/>
      <c r="D666"/>
    </row>
    <row r="667" spans="1:4" x14ac:dyDescent="0.25">
      <c r="A667"/>
      <c r="B667"/>
      <c r="C667"/>
      <c r="D667"/>
    </row>
    <row r="668" spans="1:4" x14ac:dyDescent="0.25">
      <c r="A668"/>
      <c r="B668"/>
      <c r="C668"/>
      <c r="D668"/>
    </row>
    <row r="669" spans="1:4" x14ac:dyDescent="0.25">
      <c r="A669"/>
      <c r="B669"/>
      <c r="C669"/>
      <c r="D669"/>
    </row>
    <row r="670" spans="1:4" x14ac:dyDescent="0.25">
      <c r="A670"/>
      <c r="B670"/>
      <c r="C670"/>
      <c r="D670"/>
    </row>
    <row r="671" spans="1:4" x14ac:dyDescent="0.25">
      <c r="A671"/>
      <c r="B671"/>
      <c r="C671"/>
      <c r="D671"/>
    </row>
    <row r="672" spans="1:4" x14ac:dyDescent="0.25">
      <c r="A672"/>
      <c r="B672"/>
      <c r="C672"/>
      <c r="D672"/>
    </row>
    <row r="673" spans="1:4" x14ac:dyDescent="0.25">
      <c r="A673"/>
      <c r="B673"/>
      <c r="C673"/>
      <c r="D673"/>
    </row>
    <row r="674" spans="1:4" x14ac:dyDescent="0.25">
      <c r="A674"/>
      <c r="B674"/>
      <c r="C674"/>
      <c r="D674"/>
    </row>
    <row r="675" spans="1:4" x14ac:dyDescent="0.25">
      <c r="A675"/>
      <c r="B675"/>
      <c r="C675"/>
      <c r="D675"/>
    </row>
    <row r="676" spans="1:4" x14ac:dyDescent="0.25">
      <c r="A676"/>
      <c r="B676"/>
      <c r="C676"/>
      <c r="D676"/>
    </row>
    <row r="677" spans="1:4" x14ac:dyDescent="0.25">
      <c r="A677"/>
      <c r="B677"/>
      <c r="C677"/>
      <c r="D677"/>
    </row>
    <row r="678" spans="1:4" x14ac:dyDescent="0.25">
      <c r="A678"/>
      <c r="B678"/>
      <c r="C678"/>
      <c r="D678"/>
    </row>
    <row r="679" spans="1:4" x14ac:dyDescent="0.25">
      <c r="A679"/>
      <c r="B679"/>
      <c r="C679"/>
      <c r="D679"/>
    </row>
    <row r="680" spans="1:4" x14ac:dyDescent="0.25">
      <c r="A680"/>
      <c r="B680"/>
      <c r="C680"/>
      <c r="D680"/>
    </row>
    <row r="681" spans="1:4" x14ac:dyDescent="0.25">
      <c r="A681"/>
      <c r="B681"/>
      <c r="C681"/>
      <c r="D681"/>
    </row>
    <row r="682" spans="1:4" x14ac:dyDescent="0.25">
      <c r="A682"/>
      <c r="B682"/>
      <c r="C682"/>
      <c r="D682"/>
    </row>
    <row r="683" spans="1:4" x14ac:dyDescent="0.25">
      <c r="A683"/>
      <c r="B683"/>
      <c r="C683"/>
      <c r="D683"/>
    </row>
    <row r="684" spans="1:4" x14ac:dyDescent="0.25">
      <c r="A684"/>
      <c r="B684"/>
      <c r="C684"/>
      <c r="D684"/>
    </row>
    <row r="685" spans="1:4" x14ac:dyDescent="0.25">
      <c r="A685"/>
      <c r="B685"/>
      <c r="C685"/>
      <c r="D685"/>
    </row>
    <row r="686" spans="1:4" x14ac:dyDescent="0.25">
      <c r="A686"/>
      <c r="B686"/>
      <c r="C686"/>
      <c r="D686"/>
    </row>
    <row r="687" spans="1:4" x14ac:dyDescent="0.25">
      <c r="A687"/>
      <c r="B687"/>
      <c r="C687"/>
      <c r="D687"/>
    </row>
    <row r="688" spans="1:4" x14ac:dyDescent="0.25">
      <c r="A688"/>
      <c r="B688"/>
      <c r="C688"/>
      <c r="D688"/>
    </row>
    <row r="689" spans="1:4" x14ac:dyDescent="0.25">
      <c r="A689"/>
      <c r="B689"/>
      <c r="C689"/>
      <c r="D689"/>
    </row>
    <row r="690" spans="1:4" x14ac:dyDescent="0.25">
      <c r="A690"/>
      <c r="B690"/>
      <c r="C690"/>
      <c r="D690"/>
    </row>
    <row r="691" spans="1:4" x14ac:dyDescent="0.25">
      <c r="A691"/>
      <c r="B691"/>
      <c r="C691"/>
      <c r="D691"/>
    </row>
    <row r="692" spans="1:4" x14ac:dyDescent="0.25">
      <c r="A692"/>
      <c r="B692"/>
      <c r="C692"/>
      <c r="D692"/>
    </row>
    <row r="693" spans="1:4" x14ac:dyDescent="0.25">
      <c r="A693"/>
      <c r="B693"/>
      <c r="C693"/>
      <c r="D693"/>
    </row>
    <row r="694" spans="1:4" x14ac:dyDescent="0.25">
      <c r="A694"/>
      <c r="B694"/>
      <c r="C694"/>
      <c r="D694"/>
    </row>
    <row r="695" spans="1:4" x14ac:dyDescent="0.25">
      <c r="A695"/>
      <c r="B695"/>
      <c r="C695"/>
      <c r="D695"/>
    </row>
    <row r="696" spans="1:4" x14ac:dyDescent="0.25">
      <c r="A696"/>
      <c r="B696"/>
      <c r="C696"/>
      <c r="D696"/>
    </row>
    <row r="697" spans="1:4" x14ac:dyDescent="0.25">
      <c r="A697"/>
      <c r="B697"/>
      <c r="C697"/>
      <c r="D697"/>
    </row>
    <row r="698" spans="1:4" x14ac:dyDescent="0.25">
      <c r="A698"/>
      <c r="B698"/>
      <c r="C698"/>
      <c r="D698"/>
    </row>
    <row r="699" spans="1:4" x14ac:dyDescent="0.25">
      <c r="A699"/>
      <c r="B699"/>
      <c r="C699"/>
      <c r="D699"/>
    </row>
    <row r="700" spans="1:4" x14ac:dyDescent="0.25">
      <c r="A700"/>
      <c r="B700"/>
      <c r="C700"/>
      <c r="D700"/>
    </row>
    <row r="701" spans="1:4" x14ac:dyDescent="0.25">
      <c r="A701"/>
      <c r="B701"/>
      <c r="C701"/>
      <c r="D701"/>
    </row>
    <row r="702" spans="1:4" x14ac:dyDescent="0.25">
      <c r="A702"/>
      <c r="B702"/>
      <c r="C702"/>
      <c r="D702"/>
    </row>
    <row r="703" spans="1:4" x14ac:dyDescent="0.25">
      <c r="A703"/>
      <c r="B703"/>
      <c r="C703"/>
      <c r="D703"/>
    </row>
    <row r="704" spans="1:4" x14ac:dyDescent="0.25">
      <c r="A704"/>
      <c r="B704"/>
      <c r="C704"/>
      <c r="D704"/>
    </row>
    <row r="705" spans="1:4" x14ac:dyDescent="0.25">
      <c r="A705"/>
      <c r="B705"/>
      <c r="C705"/>
      <c r="D705"/>
    </row>
    <row r="706" spans="1:4" x14ac:dyDescent="0.25">
      <c r="A706"/>
      <c r="B706"/>
      <c r="C706"/>
      <c r="D706"/>
    </row>
    <row r="707" spans="1:4" x14ac:dyDescent="0.25">
      <c r="A707"/>
      <c r="B707"/>
      <c r="C707"/>
      <c r="D707"/>
    </row>
    <row r="708" spans="1:4" x14ac:dyDescent="0.25">
      <c r="A708"/>
      <c r="B708"/>
      <c r="C708"/>
      <c r="D708"/>
    </row>
    <row r="709" spans="1:4" x14ac:dyDescent="0.25">
      <c r="A709"/>
      <c r="B709"/>
      <c r="C709"/>
      <c r="D709"/>
    </row>
    <row r="710" spans="1:4" x14ac:dyDescent="0.25">
      <c r="A710"/>
      <c r="B710"/>
      <c r="C710"/>
      <c r="D710"/>
    </row>
    <row r="711" spans="1:4" x14ac:dyDescent="0.25">
      <c r="A711"/>
      <c r="B711"/>
      <c r="C711"/>
      <c r="D711"/>
    </row>
    <row r="712" spans="1:4" x14ac:dyDescent="0.25">
      <c r="A712"/>
      <c r="B712"/>
      <c r="C712"/>
      <c r="D712"/>
    </row>
    <row r="713" spans="1:4" x14ac:dyDescent="0.25">
      <c r="A713"/>
      <c r="B713"/>
      <c r="C713"/>
      <c r="D713"/>
    </row>
    <row r="714" spans="1:4" x14ac:dyDescent="0.25">
      <c r="A714"/>
      <c r="B714"/>
      <c r="C714"/>
      <c r="D714"/>
    </row>
    <row r="715" spans="1:4" x14ac:dyDescent="0.25">
      <c r="A715"/>
      <c r="B715"/>
      <c r="C715"/>
      <c r="D715"/>
    </row>
    <row r="716" spans="1:4" x14ac:dyDescent="0.25">
      <c r="A716"/>
      <c r="B716"/>
      <c r="C716"/>
      <c r="D716"/>
    </row>
    <row r="717" spans="1:4" x14ac:dyDescent="0.25">
      <c r="A717"/>
      <c r="B717"/>
      <c r="C717"/>
      <c r="D717"/>
    </row>
    <row r="718" spans="1:4" x14ac:dyDescent="0.25">
      <c r="A718"/>
      <c r="B718"/>
      <c r="C718"/>
      <c r="D718"/>
    </row>
    <row r="719" spans="1:4" x14ac:dyDescent="0.25">
      <c r="A719"/>
      <c r="B719"/>
      <c r="C719"/>
      <c r="D719"/>
    </row>
    <row r="720" spans="1:4" x14ac:dyDescent="0.25">
      <c r="A720"/>
      <c r="B720"/>
      <c r="C720"/>
      <c r="D720"/>
    </row>
    <row r="721" spans="1:4" x14ac:dyDescent="0.25">
      <c r="A721"/>
      <c r="B721"/>
      <c r="C721"/>
      <c r="D721"/>
    </row>
    <row r="722" spans="1:4" x14ac:dyDescent="0.25">
      <c r="A722"/>
      <c r="B722"/>
      <c r="C722"/>
      <c r="D722"/>
    </row>
    <row r="723" spans="1:4" x14ac:dyDescent="0.25">
      <c r="A723"/>
      <c r="B723"/>
      <c r="C723"/>
      <c r="D723"/>
    </row>
    <row r="724" spans="1:4" x14ac:dyDescent="0.25">
      <c r="A724"/>
      <c r="B724"/>
      <c r="C724"/>
      <c r="D724"/>
    </row>
    <row r="725" spans="1:4" x14ac:dyDescent="0.25">
      <c r="A725"/>
      <c r="B725"/>
      <c r="C725"/>
      <c r="D725"/>
    </row>
    <row r="726" spans="1:4" x14ac:dyDescent="0.25">
      <c r="A726"/>
      <c r="B726"/>
      <c r="C726"/>
      <c r="D726"/>
    </row>
    <row r="727" spans="1:4" x14ac:dyDescent="0.25">
      <c r="A727"/>
      <c r="B727"/>
      <c r="C727"/>
      <c r="D727"/>
    </row>
    <row r="728" spans="1:4" x14ac:dyDescent="0.25">
      <c r="A728"/>
      <c r="B728"/>
      <c r="C728"/>
      <c r="D728"/>
    </row>
    <row r="729" spans="1:4" x14ac:dyDescent="0.25">
      <c r="A729"/>
      <c r="B729"/>
      <c r="C729"/>
      <c r="D729"/>
    </row>
    <row r="730" spans="1:4" x14ac:dyDescent="0.25">
      <c r="A730"/>
      <c r="B730"/>
      <c r="C730"/>
      <c r="D730"/>
    </row>
    <row r="731" spans="1:4" x14ac:dyDescent="0.25">
      <c r="A731"/>
      <c r="B731"/>
      <c r="C731"/>
      <c r="D731"/>
    </row>
    <row r="732" spans="1:4" x14ac:dyDescent="0.25">
      <c r="A732"/>
      <c r="B732"/>
      <c r="C732"/>
      <c r="D732"/>
    </row>
    <row r="733" spans="1:4" x14ac:dyDescent="0.25">
      <c r="A733"/>
      <c r="B733"/>
      <c r="C733"/>
      <c r="D733"/>
    </row>
    <row r="734" spans="1:4" x14ac:dyDescent="0.25">
      <c r="A734"/>
      <c r="B734"/>
      <c r="C734"/>
      <c r="D734"/>
    </row>
    <row r="735" spans="1:4" x14ac:dyDescent="0.25">
      <c r="A735"/>
      <c r="B735"/>
      <c r="C735"/>
      <c r="D735"/>
    </row>
    <row r="736" spans="1:4" x14ac:dyDescent="0.25">
      <c r="A736"/>
      <c r="B736"/>
      <c r="C736"/>
      <c r="D736"/>
    </row>
    <row r="737" spans="1:4" x14ac:dyDescent="0.25">
      <c r="A737"/>
      <c r="B737"/>
      <c r="C737"/>
      <c r="D737"/>
    </row>
    <row r="738" spans="1:4" x14ac:dyDescent="0.25">
      <c r="A738"/>
      <c r="B738"/>
      <c r="C738"/>
      <c r="D738"/>
    </row>
    <row r="739" spans="1:4" x14ac:dyDescent="0.25">
      <c r="A739"/>
      <c r="B739"/>
      <c r="C739"/>
      <c r="D739"/>
    </row>
    <row r="740" spans="1:4" x14ac:dyDescent="0.25">
      <c r="A740"/>
      <c r="B740"/>
      <c r="C740"/>
      <c r="D740"/>
    </row>
    <row r="741" spans="1:4" x14ac:dyDescent="0.25">
      <c r="A741"/>
      <c r="B741"/>
      <c r="C741"/>
      <c r="D741"/>
    </row>
    <row r="742" spans="1:4" x14ac:dyDescent="0.25">
      <c r="A742"/>
      <c r="B742"/>
      <c r="C742"/>
      <c r="D742"/>
    </row>
    <row r="743" spans="1:4" x14ac:dyDescent="0.25">
      <c r="A743"/>
      <c r="B743"/>
      <c r="C743"/>
      <c r="D743"/>
    </row>
    <row r="744" spans="1:4" x14ac:dyDescent="0.25">
      <c r="A744"/>
      <c r="B744"/>
      <c r="C744"/>
      <c r="D744"/>
    </row>
    <row r="745" spans="1:4" x14ac:dyDescent="0.25">
      <c r="A745"/>
      <c r="B745"/>
      <c r="C745"/>
      <c r="D745"/>
    </row>
    <row r="746" spans="1:4" x14ac:dyDescent="0.25">
      <c r="A746"/>
      <c r="B746"/>
      <c r="C746"/>
      <c r="D746"/>
    </row>
    <row r="747" spans="1:4" x14ac:dyDescent="0.25">
      <c r="A747"/>
      <c r="B747"/>
      <c r="C747"/>
      <c r="D747"/>
    </row>
    <row r="748" spans="1:4" x14ac:dyDescent="0.25">
      <c r="A748"/>
      <c r="B748"/>
      <c r="C748"/>
      <c r="D748"/>
    </row>
    <row r="749" spans="1:4" x14ac:dyDescent="0.25">
      <c r="A749"/>
      <c r="B749"/>
      <c r="C749"/>
      <c r="D749"/>
    </row>
    <row r="750" spans="1:4" x14ac:dyDescent="0.25">
      <c r="A750"/>
      <c r="B750"/>
      <c r="C750"/>
      <c r="D750"/>
    </row>
    <row r="751" spans="1:4" x14ac:dyDescent="0.25">
      <c r="A751"/>
      <c r="B751"/>
      <c r="C751"/>
      <c r="D751"/>
    </row>
    <row r="752" spans="1:4" x14ac:dyDescent="0.25">
      <c r="A752"/>
      <c r="B752"/>
      <c r="C752"/>
      <c r="D752"/>
    </row>
    <row r="753" spans="1:4" x14ac:dyDescent="0.25">
      <c r="A753"/>
      <c r="B753"/>
      <c r="C753"/>
      <c r="D753"/>
    </row>
    <row r="754" spans="1:4" x14ac:dyDescent="0.25">
      <c r="A754"/>
      <c r="B754"/>
      <c r="C754"/>
      <c r="D754"/>
    </row>
    <row r="755" spans="1:4" x14ac:dyDescent="0.25">
      <c r="A755"/>
      <c r="B755"/>
      <c r="C755"/>
      <c r="D755"/>
    </row>
    <row r="756" spans="1:4" x14ac:dyDescent="0.25">
      <c r="A756"/>
      <c r="B756"/>
      <c r="C756"/>
      <c r="D756"/>
    </row>
    <row r="757" spans="1:4" x14ac:dyDescent="0.25">
      <c r="A757"/>
      <c r="B757"/>
      <c r="C757"/>
      <c r="D757"/>
    </row>
    <row r="758" spans="1:4" x14ac:dyDescent="0.25">
      <c r="A758"/>
      <c r="B758"/>
      <c r="C758"/>
      <c r="D758"/>
    </row>
    <row r="759" spans="1:4" x14ac:dyDescent="0.25">
      <c r="A759"/>
      <c r="B759"/>
      <c r="C759"/>
      <c r="D759"/>
    </row>
    <row r="760" spans="1:4" x14ac:dyDescent="0.25">
      <c r="A760"/>
      <c r="B760"/>
      <c r="C760"/>
      <c r="D760"/>
    </row>
    <row r="761" spans="1:4" x14ac:dyDescent="0.25">
      <c r="A761"/>
      <c r="B761"/>
      <c r="C761"/>
      <c r="D761"/>
    </row>
    <row r="762" spans="1:4" x14ac:dyDescent="0.25">
      <c r="A762"/>
      <c r="B762"/>
      <c r="C762"/>
      <c r="D762"/>
    </row>
    <row r="763" spans="1:4" x14ac:dyDescent="0.25">
      <c r="A763"/>
      <c r="B763"/>
      <c r="C763"/>
      <c r="D763"/>
    </row>
    <row r="764" spans="1:4" x14ac:dyDescent="0.25">
      <c r="A764"/>
      <c r="B764"/>
      <c r="C764"/>
      <c r="D764"/>
    </row>
    <row r="765" spans="1:4" x14ac:dyDescent="0.25">
      <c r="A765"/>
      <c r="B765"/>
      <c r="C765"/>
      <c r="D765"/>
    </row>
    <row r="766" spans="1:4" x14ac:dyDescent="0.25">
      <c r="A766"/>
      <c r="B766"/>
      <c r="C766"/>
      <c r="D766"/>
    </row>
    <row r="767" spans="1:4" x14ac:dyDescent="0.25">
      <c r="A767"/>
      <c r="B767"/>
      <c r="C767"/>
      <c r="D767"/>
    </row>
    <row r="768" spans="1:4" x14ac:dyDescent="0.25">
      <c r="A768"/>
      <c r="B768"/>
      <c r="C768"/>
      <c r="D768"/>
    </row>
    <row r="769" spans="1:4" x14ac:dyDescent="0.25">
      <c r="A769"/>
      <c r="B769"/>
      <c r="C769"/>
      <c r="D769"/>
    </row>
    <row r="770" spans="1:4" x14ac:dyDescent="0.25">
      <c r="A770"/>
      <c r="B770"/>
      <c r="C770"/>
      <c r="D770"/>
    </row>
    <row r="771" spans="1:4" x14ac:dyDescent="0.25">
      <c r="A771"/>
      <c r="B771"/>
      <c r="C771"/>
      <c r="D771"/>
    </row>
    <row r="772" spans="1:4" x14ac:dyDescent="0.25">
      <c r="A772"/>
      <c r="B772"/>
      <c r="C772"/>
      <c r="D772"/>
    </row>
    <row r="773" spans="1:4" x14ac:dyDescent="0.25">
      <c r="A773"/>
      <c r="B773"/>
      <c r="C773"/>
      <c r="D773"/>
    </row>
    <row r="774" spans="1:4" x14ac:dyDescent="0.25">
      <c r="A774"/>
      <c r="B774"/>
      <c r="C774"/>
      <c r="D774"/>
    </row>
    <row r="775" spans="1:4" x14ac:dyDescent="0.25">
      <c r="A775"/>
      <c r="B775"/>
      <c r="C775"/>
      <c r="D775"/>
    </row>
    <row r="776" spans="1:4" x14ac:dyDescent="0.25">
      <c r="A776"/>
      <c r="B776"/>
      <c r="C776"/>
      <c r="D776"/>
    </row>
    <row r="777" spans="1:4" x14ac:dyDescent="0.25">
      <c r="A777"/>
      <c r="B777"/>
      <c r="C777"/>
      <c r="D777"/>
    </row>
    <row r="778" spans="1:4" x14ac:dyDescent="0.25">
      <c r="A778"/>
      <c r="B778"/>
      <c r="C778"/>
      <c r="D778"/>
    </row>
    <row r="779" spans="1:4" x14ac:dyDescent="0.25">
      <c r="A779"/>
      <c r="B779"/>
      <c r="C779"/>
      <c r="D779"/>
    </row>
    <row r="780" spans="1:4" x14ac:dyDescent="0.25">
      <c r="A780"/>
      <c r="B780"/>
      <c r="C780"/>
      <c r="D780"/>
    </row>
    <row r="781" spans="1:4" x14ac:dyDescent="0.25">
      <c r="A781"/>
      <c r="B781"/>
      <c r="C781"/>
      <c r="D781"/>
    </row>
    <row r="782" spans="1:4" x14ac:dyDescent="0.25">
      <c r="A782"/>
      <c r="B782"/>
      <c r="C782"/>
      <c r="D782"/>
    </row>
    <row r="783" spans="1:4" x14ac:dyDescent="0.25">
      <c r="A783"/>
      <c r="B783"/>
      <c r="C783"/>
      <c r="D783"/>
    </row>
    <row r="784" spans="1:4" x14ac:dyDescent="0.25">
      <c r="A784"/>
      <c r="B784"/>
      <c r="C784"/>
      <c r="D784"/>
    </row>
    <row r="785" spans="1:4" x14ac:dyDescent="0.25">
      <c r="A785"/>
      <c r="B785"/>
      <c r="C785"/>
      <c r="D785"/>
    </row>
    <row r="786" spans="1:4" x14ac:dyDescent="0.25">
      <c r="A786"/>
      <c r="B786"/>
      <c r="C786"/>
      <c r="D786"/>
    </row>
    <row r="787" spans="1:4" x14ac:dyDescent="0.25">
      <c r="A787"/>
      <c r="B787"/>
      <c r="C787"/>
      <c r="D787"/>
    </row>
    <row r="788" spans="1:4" x14ac:dyDescent="0.25">
      <c r="A788"/>
      <c r="B788"/>
      <c r="C788"/>
      <c r="D788"/>
    </row>
    <row r="789" spans="1:4" x14ac:dyDescent="0.25">
      <c r="A789"/>
      <c r="B789"/>
      <c r="C789"/>
      <c r="D789"/>
    </row>
    <row r="790" spans="1:4" x14ac:dyDescent="0.25">
      <c r="A790"/>
      <c r="B790"/>
      <c r="C790"/>
      <c r="D790"/>
    </row>
    <row r="791" spans="1:4" x14ac:dyDescent="0.25">
      <c r="A791"/>
      <c r="B791"/>
      <c r="C791"/>
      <c r="D791"/>
    </row>
    <row r="792" spans="1:4" x14ac:dyDescent="0.25">
      <c r="A792"/>
      <c r="B792"/>
      <c r="C792"/>
      <c r="D792"/>
    </row>
    <row r="793" spans="1:4" x14ac:dyDescent="0.25">
      <c r="A793"/>
      <c r="B793"/>
      <c r="C793"/>
      <c r="D793"/>
    </row>
    <row r="794" spans="1:4" x14ac:dyDescent="0.25">
      <c r="A794"/>
      <c r="B794"/>
      <c r="C794"/>
      <c r="D794"/>
    </row>
    <row r="795" spans="1:4" x14ac:dyDescent="0.25">
      <c r="A795"/>
      <c r="B795"/>
      <c r="C795"/>
      <c r="D795"/>
    </row>
    <row r="796" spans="1:4" x14ac:dyDescent="0.25">
      <c r="A796"/>
      <c r="B796"/>
      <c r="C796"/>
      <c r="D796"/>
    </row>
    <row r="797" spans="1:4" x14ac:dyDescent="0.25">
      <c r="A797"/>
      <c r="B797"/>
      <c r="C797"/>
      <c r="D797"/>
    </row>
    <row r="798" spans="1:4" x14ac:dyDescent="0.25">
      <c r="A798"/>
      <c r="B798"/>
      <c r="C798"/>
      <c r="D798"/>
    </row>
    <row r="799" spans="1:4" x14ac:dyDescent="0.25">
      <c r="A799"/>
      <c r="B799"/>
      <c r="C799"/>
      <c r="D799"/>
    </row>
    <row r="800" spans="1:4" x14ac:dyDescent="0.25">
      <c r="A800"/>
      <c r="B800"/>
      <c r="C800"/>
      <c r="D800"/>
    </row>
    <row r="801" spans="1:4" x14ac:dyDescent="0.25">
      <c r="A801"/>
      <c r="B801"/>
      <c r="C801"/>
      <c r="D801"/>
    </row>
    <row r="802" spans="1:4" x14ac:dyDescent="0.25">
      <c r="A802"/>
      <c r="B802"/>
      <c r="C802"/>
      <c r="D802"/>
    </row>
    <row r="803" spans="1:4" x14ac:dyDescent="0.25">
      <c r="A803"/>
      <c r="B803"/>
      <c r="C803"/>
      <c r="D803"/>
    </row>
    <row r="804" spans="1:4" x14ac:dyDescent="0.25">
      <c r="A804"/>
      <c r="B804"/>
      <c r="C804"/>
      <c r="D804"/>
    </row>
    <row r="805" spans="1:4" x14ac:dyDescent="0.25">
      <c r="A805"/>
      <c r="B805"/>
      <c r="C805"/>
      <c r="D805"/>
    </row>
    <row r="806" spans="1:4" x14ac:dyDescent="0.25">
      <c r="A806"/>
      <c r="B806"/>
      <c r="C806"/>
      <c r="D806"/>
    </row>
    <row r="807" spans="1:4" x14ac:dyDescent="0.25">
      <c r="A807"/>
      <c r="B807"/>
      <c r="C807"/>
      <c r="D807"/>
    </row>
    <row r="808" spans="1:4" x14ac:dyDescent="0.25">
      <c r="A808"/>
      <c r="B808"/>
      <c r="C808"/>
      <c r="D808"/>
    </row>
    <row r="809" spans="1:4" x14ac:dyDescent="0.25">
      <c r="A809"/>
      <c r="B809"/>
      <c r="C809"/>
      <c r="D809"/>
    </row>
    <row r="810" spans="1:4" x14ac:dyDescent="0.25">
      <c r="A810"/>
      <c r="B810"/>
      <c r="C810"/>
      <c r="D810"/>
    </row>
    <row r="811" spans="1:4" x14ac:dyDescent="0.25">
      <c r="A811"/>
      <c r="B811"/>
      <c r="C811"/>
      <c r="D811"/>
    </row>
    <row r="812" spans="1:4" x14ac:dyDescent="0.25">
      <c r="A812"/>
      <c r="B812"/>
      <c r="C812"/>
      <c r="D812"/>
    </row>
    <row r="813" spans="1:4" x14ac:dyDescent="0.25">
      <c r="A813"/>
      <c r="B813"/>
      <c r="C813"/>
      <c r="D813"/>
    </row>
    <row r="814" spans="1:4" x14ac:dyDescent="0.25">
      <c r="A814"/>
      <c r="B814"/>
      <c r="C814"/>
      <c r="D814"/>
    </row>
    <row r="815" spans="1:4" x14ac:dyDescent="0.25">
      <c r="A815"/>
      <c r="B815"/>
      <c r="C815"/>
      <c r="D815"/>
    </row>
    <row r="816" spans="1:4" x14ac:dyDescent="0.25">
      <c r="A816"/>
      <c r="B816"/>
      <c r="C816"/>
      <c r="D816"/>
    </row>
    <row r="817" spans="1:4" x14ac:dyDescent="0.25">
      <c r="A817"/>
      <c r="B817"/>
      <c r="C817"/>
      <c r="D817"/>
    </row>
    <row r="818" spans="1:4" x14ac:dyDescent="0.25">
      <c r="A818"/>
      <c r="B818"/>
      <c r="C818"/>
      <c r="D818"/>
    </row>
    <row r="819" spans="1:4" x14ac:dyDescent="0.25">
      <c r="A819"/>
      <c r="B819"/>
      <c r="C819"/>
      <c r="D819"/>
    </row>
    <row r="820" spans="1:4" x14ac:dyDescent="0.25">
      <c r="A820"/>
      <c r="B820"/>
      <c r="C820"/>
      <c r="D820"/>
    </row>
    <row r="821" spans="1:4" x14ac:dyDescent="0.25">
      <c r="A821"/>
      <c r="B821"/>
      <c r="C821"/>
      <c r="D821"/>
    </row>
    <row r="822" spans="1:4" x14ac:dyDescent="0.25">
      <c r="A822"/>
      <c r="B822"/>
      <c r="C822"/>
      <c r="D822"/>
    </row>
    <row r="823" spans="1:4" x14ac:dyDescent="0.25">
      <c r="A823"/>
      <c r="B823"/>
      <c r="C823"/>
      <c r="D823"/>
    </row>
    <row r="824" spans="1:4" x14ac:dyDescent="0.25">
      <c r="A824"/>
      <c r="B824"/>
      <c r="C824"/>
      <c r="D824"/>
    </row>
    <row r="825" spans="1:4" x14ac:dyDescent="0.25">
      <c r="A825"/>
      <c r="B825"/>
      <c r="C825"/>
      <c r="D825"/>
    </row>
    <row r="826" spans="1:4" x14ac:dyDescent="0.25">
      <c r="A826"/>
      <c r="B826"/>
      <c r="C826"/>
      <c r="D826"/>
    </row>
    <row r="827" spans="1:4" x14ac:dyDescent="0.25">
      <c r="A827"/>
      <c r="B827"/>
      <c r="C827"/>
      <c r="D827"/>
    </row>
    <row r="828" spans="1:4" x14ac:dyDescent="0.25">
      <c r="A828"/>
      <c r="B828"/>
      <c r="C828"/>
      <c r="D828"/>
    </row>
    <row r="829" spans="1:4" x14ac:dyDescent="0.25">
      <c r="A829"/>
      <c r="B829"/>
      <c r="C829"/>
      <c r="D829"/>
    </row>
    <row r="830" spans="1:4" x14ac:dyDescent="0.25">
      <c r="A830"/>
      <c r="B830"/>
      <c r="C830"/>
      <c r="D830"/>
    </row>
    <row r="831" spans="1:4" x14ac:dyDescent="0.25">
      <c r="A831"/>
      <c r="B831"/>
      <c r="C831"/>
      <c r="D831"/>
    </row>
    <row r="832" spans="1:4" x14ac:dyDescent="0.25">
      <c r="A832"/>
      <c r="B832"/>
      <c r="C832"/>
      <c r="D832"/>
    </row>
    <row r="833" spans="1:4" x14ac:dyDescent="0.25">
      <c r="A833"/>
      <c r="B833"/>
      <c r="C833"/>
      <c r="D833"/>
    </row>
    <row r="834" spans="1:4" x14ac:dyDescent="0.25">
      <c r="A834"/>
      <c r="B834"/>
      <c r="C834"/>
      <c r="D834"/>
    </row>
    <row r="835" spans="1:4" x14ac:dyDescent="0.25">
      <c r="A835"/>
      <c r="B835"/>
      <c r="C835"/>
      <c r="D835"/>
    </row>
    <row r="836" spans="1:4" x14ac:dyDescent="0.25">
      <c r="A836"/>
      <c r="B836"/>
      <c r="C836"/>
      <c r="D836"/>
    </row>
    <row r="837" spans="1:4" x14ac:dyDescent="0.25">
      <c r="A837"/>
      <c r="B837"/>
      <c r="C837"/>
      <c r="D837"/>
    </row>
    <row r="838" spans="1:4" x14ac:dyDescent="0.25">
      <c r="A838"/>
      <c r="B838"/>
      <c r="C838"/>
      <c r="D838"/>
    </row>
    <row r="839" spans="1:4" x14ac:dyDescent="0.25">
      <c r="A839"/>
      <c r="B839"/>
      <c r="C839"/>
      <c r="D839"/>
    </row>
    <row r="840" spans="1:4" x14ac:dyDescent="0.25">
      <c r="A840"/>
      <c r="B840"/>
      <c r="C840"/>
      <c r="D840"/>
    </row>
    <row r="841" spans="1:4" x14ac:dyDescent="0.25">
      <c r="A841"/>
      <c r="B841"/>
      <c r="C841"/>
      <c r="D841"/>
    </row>
    <row r="842" spans="1:4" x14ac:dyDescent="0.25">
      <c r="A842"/>
      <c r="B842"/>
      <c r="C842"/>
      <c r="D842"/>
    </row>
    <row r="843" spans="1:4" x14ac:dyDescent="0.25">
      <c r="A843"/>
      <c r="B843"/>
      <c r="C843"/>
      <c r="D843"/>
    </row>
    <row r="844" spans="1:4" x14ac:dyDescent="0.25">
      <c r="A844"/>
      <c r="B844"/>
      <c r="C844"/>
      <c r="D844"/>
    </row>
    <row r="845" spans="1:4" x14ac:dyDescent="0.25">
      <c r="A845"/>
      <c r="B845"/>
      <c r="C845"/>
      <c r="D845"/>
    </row>
    <row r="846" spans="1:4" x14ac:dyDescent="0.25">
      <c r="A846"/>
      <c r="B846"/>
      <c r="C846"/>
      <c r="D846"/>
    </row>
    <row r="847" spans="1:4" x14ac:dyDescent="0.25">
      <c r="A847"/>
      <c r="B847"/>
      <c r="C847"/>
      <c r="D847"/>
    </row>
    <row r="848" spans="1:4" x14ac:dyDescent="0.25">
      <c r="A848"/>
      <c r="B848"/>
      <c r="C848"/>
      <c r="D848"/>
    </row>
    <row r="849" spans="1:4" x14ac:dyDescent="0.25">
      <c r="A849"/>
      <c r="B849"/>
      <c r="C849"/>
      <c r="D849"/>
    </row>
    <row r="850" spans="1:4" x14ac:dyDescent="0.25">
      <c r="A850"/>
      <c r="B850"/>
      <c r="C850"/>
      <c r="D850"/>
    </row>
    <row r="851" spans="1:4" x14ac:dyDescent="0.25">
      <c r="A851"/>
      <c r="B851"/>
      <c r="C851"/>
      <c r="D851"/>
    </row>
    <row r="852" spans="1:4" x14ac:dyDescent="0.25">
      <c r="A852"/>
      <c r="B852"/>
      <c r="C852"/>
      <c r="D852"/>
    </row>
    <row r="853" spans="1:4" x14ac:dyDescent="0.25">
      <c r="A853"/>
      <c r="B853"/>
      <c r="C853"/>
      <c r="D853"/>
    </row>
    <row r="854" spans="1:4" x14ac:dyDescent="0.25">
      <c r="A854"/>
      <c r="B854"/>
      <c r="C854"/>
      <c r="D854"/>
    </row>
    <row r="855" spans="1:4" x14ac:dyDescent="0.25">
      <c r="A855"/>
      <c r="B855"/>
      <c r="C855"/>
      <c r="D855"/>
    </row>
    <row r="856" spans="1:4" x14ac:dyDescent="0.25">
      <c r="A856"/>
      <c r="B856"/>
      <c r="C856"/>
      <c r="D856"/>
    </row>
    <row r="857" spans="1:4" x14ac:dyDescent="0.25">
      <c r="A857"/>
      <c r="B857"/>
      <c r="C857"/>
      <c r="D857"/>
    </row>
    <row r="858" spans="1:4" x14ac:dyDescent="0.25">
      <c r="A858"/>
      <c r="B858"/>
      <c r="C858"/>
      <c r="D858"/>
    </row>
    <row r="859" spans="1:4" x14ac:dyDescent="0.25">
      <c r="A859"/>
      <c r="B859"/>
      <c r="C859"/>
      <c r="D859"/>
    </row>
    <row r="860" spans="1:4" x14ac:dyDescent="0.25">
      <c r="A860"/>
      <c r="B860"/>
      <c r="C860"/>
      <c r="D860"/>
    </row>
    <row r="861" spans="1:4" x14ac:dyDescent="0.25">
      <c r="A861"/>
      <c r="B861"/>
      <c r="C861"/>
      <c r="D861"/>
    </row>
    <row r="862" spans="1:4" x14ac:dyDescent="0.25">
      <c r="A862"/>
      <c r="B862"/>
      <c r="C862"/>
      <c r="D862"/>
    </row>
    <row r="863" spans="1:4" x14ac:dyDescent="0.25">
      <c r="A863"/>
      <c r="B863"/>
      <c r="C863"/>
      <c r="D863"/>
    </row>
    <row r="864" spans="1:4" x14ac:dyDescent="0.25">
      <c r="A864"/>
      <c r="B864"/>
      <c r="C864"/>
      <c r="D864"/>
    </row>
    <row r="865" spans="1:4" x14ac:dyDescent="0.25">
      <c r="A865"/>
      <c r="B865"/>
      <c r="C865"/>
      <c r="D865"/>
    </row>
    <row r="866" spans="1:4" x14ac:dyDescent="0.25">
      <c r="A866"/>
      <c r="B866"/>
      <c r="C866"/>
      <c r="D866"/>
    </row>
    <row r="867" spans="1:4" x14ac:dyDescent="0.25">
      <c r="A867"/>
      <c r="B867"/>
      <c r="C867"/>
      <c r="D867"/>
    </row>
    <row r="868" spans="1:4" x14ac:dyDescent="0.25">
      <c r="A868"/>
      <c r="B868"/>
      <c r="C868"/>
      <c r="D868"/>
    </row>
    <row r="869" spans="1:4" x14ac:dyDescent="0.25">
      <c r="A869"/>
      <c r="B869"/>
      <c r="C869"/>
      <c r="D869"/>
    </row>
    <row r="870" spans="1:4" x14ac:dyDescent="0.25">
      <c r="A870"/>
      <c r="B870"/>
      <c r="C870"/>
      <c r="D870"/>
    </row>
    <row r="871" spans="1:4" x14ac:dyDescent="0.25">
      <c r="A871"/>
      <c r="B871"/>
      <c r="C871"/>
      <c r="D871"/>
    </row>
    <row r="872" spans="1:4" x14ac:dyDescent="0.25">
      <c r="A872"/>
      <c r="B872"/>
      <c r="C872"/>
      <c r="D872"/>
    </row>
    <row r="873" spans="1:4" x14ac:dyDescent="0.25">
      <c r="A873"/>
      <c r="B873"/>
      <c r="C873"/>
      <c r="D873"/>
    </row>
    <row r="874" spans="1:4" x14ac:dyDescent="0.25">
      <c r="A874"/>
      <c r="B874"/>
      <c r="C874"/>
      <c r="D874"/>
    </row>
    <row r="875" spans="1:4" x14ac:dyDescent="0.25">
      <c r="A875"/>
      <c r="B875"/>
      <c r="C875"/>
      <c r="D875"/>
    </row>
    <row r="876" spans="1:4" x14ac:dyDescent="0.25">
      <c r="A876"/>
      <c r="B876"/>
      <c r="C876"/>
      <c r="D876"/>
    </row>
    <row r="877" spans="1:4" x14ac:dyDescent="0.25">
      <c r="A877"/>
      <c r="B877"/>
      <c r="C877"/>
      <c r="D877"/>
    </row>
    <row r="878" spans="1:4" x14ac:dyDescent="0.25">
      <c r="A878"/>
      <c r="B878"/>
      <c r="C878"/>
      <c r="D878"/>
    </row>
    <row r="879" spans="1:4" x14ac:dyDescent="0.25">
      <c r="A879"/>
      <c r="B879"/>
      <c r="C879"/>
      <c r="D879"/>
    </row>
    <row r="880" spans="1:4" x14ac:dyDescent="0.25">
      <c r="A880"/>
      <c r="B880"/>
      <c r="C880"/>
      <c r="D880"/>
    </row>
    <row r="881" spans="1:4" x14ac:dyDescent="0.25">
      <c r="A881"/>
      <c r="B881"/>
      <c r="C881"/>
      <c r="D881"/>
    </row>
    <row r="882" spans="1:4" x14ac:dyDescent="0.25">
      <c r="A882"/>
      <c r="B882"/>
      <c r="C882"/>
      <c r="D882"/>
    </row>
    <row r="883" spans="1:4" x14ac:dyDescent="0.25">
      <c r="A883"/>
      <c r="B883"/>
      <c r="C883"/>
      <c r="D883"/>
    </row>
    <row r="884" spans="1:4" x14ac:dyDescent="0.25">
      <c r="A884"/>
      <c r="B884"/>
      <c r="C884"/>
      <c r="D884"/>
    </row>
    <row r="885" spans="1:4" x14ac:dyDescent="0.25">
      <c r="A885"/>
      <c r="B885"/>
      <c r="C885"/>
      <c r="D885"/>
    </row>
    <row r="886" spans="1:4" x14ac:dyDescent="0.25">
      <c r="A886"/>
      <c r="B886"/>
      <c r="C886"/>
      <c r="D886"/>
    </row>
    <row r="887" spans="1:4" x14ac:dyDescent="0.25">
      <c r="A887"/>
      <c r="B887"/>
      <c r="C887"/>
      <c r="D887"/>
    </row>
    <row r="888" spans="1:4" x14ac:dyDescent="0.25">
      <c r="A888"/>
      <c r="B888"/>
      <c r="C888"/>
      <c r="D888"/>
    </row>
    <row r="889" spans="1:4" x14ac:dyDescent="0.25">
      <c r="A889"/>
      <c r="B889"/>
      <c r="C889"/>
      <c r="D889"/>
    </row>
    <row r="890" spans="1:4" x14ac:dyDescent="0.25">
      <c r="A890"/>
      <c r="B890"/>
      <c r="C890"/>
      <c r="D890"/>
    </row>
    <row r="891" spans="1:4" x14ac:dyDescent="0.25">
      <c r="A891"/>
      <c r="B891"/>
      <c r="C891"/>
      <c r="D891"/>
    </row>
    <row r="892" spans="1:4" x14ac:dyDescent="0.25">
      <c r="A892"/>
      <c r="B892"/>
      <c r="C892"/>
      <c r="D892"/>
    </row>
    <row r="893" spans="1:4" x14ac:dyDescent="0.25">
      <c r="A893"/>
      <c r="B893"/>
      <c r="C893"/>
      <c r="D893"/>
    </row>
    <row r="894" spans="1:4" x14ac:dyDescent="0.25">
      <c r="A894"/>
      <c r="B894"/>
      <c r="C894"/>
      <c r="D894"/>
    </row>
    <row r="895" spans="1:4" x14ac:dyDescent="0.25">
      <c r="A895"/>
      <c r="B895"/>
      <c r="C895"/>
      <c r="D895"/>
    </row>
    <row r="896" spans="1:4" x14ac:dyDescent="0.25">
      <c r="A896"/>
      <c r="B896"/>
      <c r="C896"/>
      <c r="D896"/>
    </row>
    <row r="897" spans="1:4" x14ac:dyDescent="0.25">
      <c r="A897"/>
      <c r="B897"/>
      <c r="C897"/>
      <c r="D897"/>
    </row>
    <row r="898" spans="1:4" x14ac:dyDescent="0.25">
      <c r="A898"/>
      <c r="B898"/>
      <c r="C898"/>
      <c r="D898"/>
    </row>
    <row r="899" spans="1:4" x14ac:dyDescent="0.25">
      <c r="A899"/>
      <c r="B899"/>
      <c r="C899"/>
      <c r="D899"/>
    </row>
    <row r="900" spans="1:4" x14ac:dyDescent="0.25">
      <c r="A900"/>
      <c r="B900"/>
      <c r="C900"/>
      <c r="D900"/>
    </row>
    <row r="901" spans="1:4" x14ac:dyDescent="0.25">
      <c r="A901"/>
      <c r="B901"/>
      <c r="C901"/>
      <c r="D901"/>
    </row>
    <row r="902" spans="1:4" x14ac:dyDescent="0.25">
      <c r="A902"/>
      <c r="B902"/>
      <c r="C902"/>
      <c r="D902"/>
    </row>
    <row r="903" spans="1:4" x14ac:dyDescent="0.25">
      <c r="A903"/>
      <c r="B903"/>
      <c r="C903"/>
      <c r="D903"/>
    </row>
    <row r="904" spans="1:4" x14ac:dyDescent="0.25">
      <c r="A904"/>
      <c r="B904"/>
      <c r="C904"/>
      <c r="D904"/>
    </row>
    <row r="905" spans="1:4" x14ac:dyDescent="0.25">
      <c r="A905"/>
      <c r="B905"/>
      <c r="C905"/>
      <c r="D905"/>
    </row>
    <row r="906" spans="1:4" x14ac:dyDescent="0.25">
      <c r="A906"/>
      <c r="B906"/>
      <c r="C906"/>
      <c r="D906"/>
    </row>
    <row r="907" spans="1:4" x14ac:dyDescent="0.25">
      <c r="A907"/>
      <c r="B907"/>
      <c r="C907"/>
      <c r="D907"/>
    </row>
    <row r="908" spans="1:4" x14ac:dyDescent="0.25">
      <c r="A908"/>
      <c r="B908"/>
      <c r="C908"/>
      <c r="D908"/>
    </row>
    <row r="909" spans="1:4" x14ac:dyDescent="0.25">
      <c r="A909"/>
      <c r="B909"/>
      <c r="C909"/>
      <c r="D909"/>
    </row>
    <row r="910" spans="1:4" x14ac:dyDescent="0.25">
      <c r="A910"/>
      <c r="B910"/>
      <c r="C910"/>
      <c r="D910"/>
    </row>
    <row r="911" spans="1:4" x14ac:dyDescent="0.25">
      <c r="A911"/>
      <c r="B911"/>
      <c r="C911"/>
      <c r="D911"/>
    </row>
    <row r="912" spans="1:4" x14ac:dyDescent="0.25">
      <c r="A912"/>
      <c r="B912"/>
      <c r="C912"/>
      <c r="D912"/>
    </row>
    <row r="913" spans="1:4" x14ac:dyDescent="0.25">
      <c r="A913"/>
      <c r="B913"/>
      <c r="C913"/>
      <c r="D913"/>
    </row>
    <row r="914" spans="1:4" x14ac:dyDescent="0.25">
      <c r="A914"/>
      <c r="B914"/>
      <c r="C914"/>
      <c r="D914"/>
    </row>
    <row r="915" spans="1:4" x14ac:dyDescent="0.25">
      <c r="A915"/>
      <c r="B915"/>
      <c r="C915"/>
      <c r="D915"/>
    </row>
    <row r="916" spans="1:4" x14ac:dyDescent="0.25">
      <c r="A916"/>
      <c r="B916"/>
      <c r="C916"/>
      <c r="D916"/>
    </row>
    <row r="917" spans="1:4" x14ac:dyDescent="0.25">
      <c r="A917"/>
      <c r="B917"/>
      <c r="C917"/>
      <c r="D917"/>
    </row>
    <row r="918" spans="1:4" x14ac:dyDescent="0.25">
      <c r="A918"/>
      <c r="B918"/>
      <c r="C918"/>
      <c r="D918"/>
    </row>
    <row r="919" spans="1:4" x14ac:dyDescent="0.25">
      <c r="A919"/>
      <c r="B919"/>
      <c r="C919"/>
      <c r="D919"/>
    </row>
    <row r="920" spans="1:4" x14ac:dyDescent="0.25">
      <c r="A920"/>
      <c r="B920"/>
      <c r="C920"/>
      <c r="D920"/>
    </row>
    <row r="921" spans="1:4" x14ac:dyDescent="0.25">
      <c r="A921"/>
      <c r="B921"/>
      <c r="C921"/>
      <c r="D921"/>
    </row>
    <row r="922" spans="1:4" x14ac:dyDescent="0.25">
      <c r="A922"/>
      <c r="B922"/>
      <c r="C922"/>
      <c r="D922"/>
    </row>
    <row r="923" spans="1:4" x14ac:dyDescent="0.25">
      <c r="A923"/>
      <c r="B923"/>
      <c r="C923"/>
      <c r="D923"/>
    </row>
    <row r="924" spans="1:4" x14ac:dyDescent="0.25">
      <c r="A924"/>
      <c r="B924"/>
      <c r="C924"/>
      <c r="D924"/>
    </row>
    <row r="925" spans="1:4" x14ac:dyDescent="0.25">
      <c r="A925"/>
      <c r="B925"/>
      <c r="C925"/>
      <c r="D925"/>
    </row>
    <row r="926" spans="1:4" x14ac:dyDescent="0.25">
      <c r="A926"/>
      <c r="B926"/>
      <c r="C926"/>
      <c r="D926"/>
    </row>
    <row r="927" spans="1:4" x14ac:dyDescent="0.25">
      <c r="A927"/>
      <c r="B927"/>
      <c r="C927"/>
      <c r="D927"/>
    </row>
    <row r="928" spans="1:4" x14ac:dyDescent="0.25">
      <c r="A928"/>
      <c r="B928"/>
      <c r="C928"/>
      <c r="D928"/>
    </row>
    <row r="929" spans="1:4" x14ac:dyDescent="0.25">
      <c r="A929"/>
      <c r="B929"/>
      <c r="C929"/>
      <c r="D929"/>
    </row>
    <row r="930" spans="1:4" x14ac:dyDescent="0.25">
      <c r="A930"/>
      <c r="B930"/>
      <c r="C930"/>
      <c r="D930"/>
    </row>
    <row r="931" spans="1:4" x14ac:dyDescent="0.25">
      <c r="A931"/>
      <c r="B931"/>
      <c r="C931"/>
      <c r="D931"/>
    </row>
    <row r="932" spans="1:4" x14ac:dyDescent="0.25">
      <c r="A932"/>
      <c r="B932"/>
      <c r="C932"/>
      <c r="D932"/>
    </row>
    <row r="933" spans="1:4" x14ac:dyDescent="0.25">
      <c r="A933"/>
      <c r="B933"/>
      <c r="C933"/>
      <c r="D933"/>
    </row>
    <row r="934" spans="1:4" x14ac:dyDescent="0.25">
      <c r="A934"/>
      <c r="B934"/>
      <c r="C934"/>
      <c r="D934"/>
    </row>
    <row r="935" spans="1:4" x14ac:dyDescent="0.25">
      <c r="A935"/>
      <c r="B935"/>
      <c r="C935"/>
      <c r="D935"/>
    </row>
    <row r="936" spans="1:4" x14ac:dyDescent="0.25">
      <c r="A936"/>
      <c r="B936"/>
      <c r="C936"/>
      <c r="D936"/>
    </row>
    <row r="937" spans="1:4" x14ac:dyDescent="0.25">
      <c r="A937"/>
      <c r="B937"/>
      <c r="C937"/>
      <c r="D937"/>
    </row>
    <row r="938" spans="1:4" x14ac:dyDescent="0.25">
      <c r="A938"/>
      <c r="B938"/>
      <c r="C938"/>
      <c r="D938"/>
    </row>
    <row r="939" spans="1:4" x14ac:dyDescent="0.25">
      <c r="A939"/>
      <c r="B939"/>
      <c r="C939"/>
      <c r="D939"/>
    </row>
    <row r="940" spans="1:4" x14ac:dyDescent="0.25">
      <c r="A940"/>
      <c r="B940"/>
      <c r="C940"/>
      <c r="D940"/>
    </row>
    <row r="941" spans="1:4" x14ac:dyDescent="0.25">
      <c r="A941"/>
      <c r="B941"/>
      <c r="C941"/>
      <c r="D941"/>
    </row>
    <row r="942" spans="1:4" x14ac:dyDescent="0.25">
      <c r="A942"/>
      <c r="B942"/>
      <c r="C942"/>
      <c r="D942"/>
    </row>
    <row r="943" spans="1:4" x14ac:dyDescent="0.25">
      <c r="A943"/>
      <c r="B943"/>
      <c r="C943"/>
      <c r="D943"/>
    </row>
    <row r="944" spans="1:4" x14ac:dyDescent="0.25">
      <c r="A944"/>
      <c r="B944"/>
      <c r="C944"/>
      <c r="D944"/>
    </row>
    <row r="945" spans="1:4" x14ac:dyDescent="0.25">
      <c r="A945"/>
      <c r="B945"/>
      <c r="C945"/>
      <c r="D945"/>
    </row>
    <row r="946" spans="1:4" x14ac:dyDescent="0.25">
      <c r="A946"/>
      <c r="B946"/>
      <c r="C946"/>
      <c r="D946"/>
    </row>
    <row r="947" spans="1:4" x14ac:dyDescent="0.25">
      <c r="A947"/>
      <c r="B947"/>
      <c r="C947"/>
      <c r="D947"/>
    </row>
    <row r="948" spans="1:4" x14ac:dyDescent="0.25">
      <c r="A948"/>
      <c r="B948"/>
      <c r="C948"/>
      <c r="D948"/>
    </row>
    <row r="949" spans="1:4" x14ac:dyDescent="0.25">
      <c r="A949"/>
      <c r="B949"/>
      <c r="C949"/>
      <c r="D949"/>
    </row>
    <row r="950" spans="1:4" x14ac:dyDescent="0.25">
      <c r="A950"/>
      <c r="B950"/>
      <c r="C950"/>
      <c r="D950"/>
    </row>
    <row r="951" spans="1:4" x14ac:dyDescent="0.25">
      <c r="A951"/>
      <c r="B951"/>
      <c r="C951"/>
      <c r="D951"/>
    </row>
    <row r="952" spans="1:4" x14ac:dyDescent="0.25">
      <c r="A952"/>
      <c r="B952"/>
      <c r="C952"/>
      <c r="D952"/>
    </row>
    <row r="953" spans="1:4" x14ac:dyDescent="0.25">
      <c r="A953"/>
      <c r="B953"/>
      <c r="C953"/>
      <c r="D953"/>
    </row>
    <row r="954" spans="1:4" x14ac:dyDescent="0.25">
      <c r="A954"/>
      <c r="B954"/>
      <c r="C954"/>
      <c r="D954"/>
    </row>
    <row r="955" spans="1:4" x14ac:dyDescent="0.25">
      <c r="A955"/>
      <c r="B955"/>
      <c r="C955"/>
      <c r="D955"/>
    </row>
    <row r="956" spans="1:4" x14ac:dyDescent="0.25">
      <c r="A956"/>
      <c r="B956"/>
      <c r="C956"/>
      <c r="D956"/>
    </row>
    <row r="957" spans="1:4" x14ac:dyDescent="0.25">
      <c r="A957"/>
      <c r="B957"/>
      <c r="C957"/>
      <c r="D957"/>
    </row>
    <row r="958" spans="1:4" x14ac:dyDescent="0.25">
      <c r="A958"/>
      <c r="B958"/>
      <c r="C958"/>
      <c r="D958"/>
    </row>
    <row r="959" spans="1:4" x14ac:dyDescent="0.25">
      <c r="A959"/>
      <c r="B959"/>
      <c r="C959"/>
      <c r="D959"/>
    </row>
    <row r="960" spans="1:4" x14ac:dyDescent="0.25">
      <c r="A960"/>
      <c r="B960"/>
      <c r="C960"/>
      <c r="D960"/>
    </row>
    <row r="961" spans="1:4" x14ac:dyDescent="0.25">
      <c r="A961"/>
      <c r="B961"/>
      <c r="C961"/>
      <c r="D961"/>
    </row>
    <row r="962" spans="1:4" x14ac:dyDescent="0.25">
      <c r="A962"/>
      <c r="B962"/>
      <c r="C962"/>
      <c r="D962"/>
    </row>
    <row r="963" spans="1:4" x14ac:dyDescent="0.25">
      <c r="A963"/>
      <c r="B963"/>
      <c r="C963"/>
      <c r="D963"/>
    </row>
    <row r="964" spans="1:4" x14ac:dyDescent="0.25">
      <c r="A964"/>
      <c r="B964"/>
      <c r="C964"/>
      <c r="D964"/>
    </row>
    <row r="965" spans="1:4" x14ac:dyDescent="0.25">
      <c r="A965"/>
      <c r="B965"/>
      <c r="C965"/>
      <c r="D965"/>
    </row>
    <row r="966" spans="1:4" x14ac:dyDescent="0.25">
      <c r="A966"/>
      <c r="B966"/>
      <c r="C966"/>
      <c r="D966"/>
    </row>
    <row r="967" spans="1:4" x14ac:dyDescent="0.25">
      <c r="A967"/>
      <c r="B967"/>
      <c r="C967"/>
      <c r="D967"/>
    </row>
    <row r="968" spans="1:4" x14ac:dyDescent="0.25">
      <c r="A968"/>
      <c r="B968"/>
      <c r="C968"/>
      <c r="D968"/>
    </row>
    <row r="969" spans="1:4" x14ac:dyDescent="0.25">
      <c r="A969"/>
      <c r="B969"/>
      <c r="C969"/>
      <c r="D969"/>
    </row>
    <row r="970" spans="1:4" x14ac:dyDescent="0.25">
      <c r="A970"/>
      <c r="B970"/>
      <c r="C970"/>
      <c r="D970"/>
    </row>
    <row r="971" spans="1:4" x14ac:dyDescent="0.25">
      <c r="A971"/>
      <c r="B971"/>
      <c r="C971"/>
      <c r="D971"/>
    </row>
    <row r="972" spans="1:4" x14ac:dyDescent="0.25">
      <c r="A972"/>
      <c r="B972"/>
      <c r="C972"/>
      <c r="D972"/>
    </row>
    <row r="973" spans="1:4" x14ac:dyDescent="0.25">
      <c r="A973"/>
      <c r="B973"/>
      <c r="C973"/>
      <c r="D973"/>
    </row>
    <row r="974" spans="1:4" x14ac:dyDescent="0.25">
      <c r="A974"/>
      <c r="B974"/>
      <c r="C974"/>
      <c r="D974"/>
    </row>
    <row r="975" spans="1:4" x14ac:dyDescent="0.25">
      <c r="A975"/>
      <c r="B975"/>
      <c r="C975"/>
      <c r="D975"/>
    </row>
    <row r="976" spans="1:4" x14ac:dyDescent="0.25">
      <c r="A976"/>
      <c r="B976"/>
      <c r="C976"/>
      <c r="D976"/>
    </row>
    <row r="977" spans="1:4" x14ac:dyDescent="0.25">
      <c r="A977"/>
      <c r="B977"/>
      <c r="C977"/>
      <c r="D977"/>
    </row>
    <row r="978" spans="1:4" x14ac:dyDescent="0.25">
      <c r="A978"/>
      <c r="B978"/>
      <c r="C978"/>
      <c r="D978"/>
    </row>
    <row r="979" spans="1:4" x14ac:dyDescent="0.25">
      <c r="A979"/>
      <c r="B979"/>
      <c r="C979"/>
      <c r="D979"/>
    </row>
    <row r="980" spans="1:4" x14ac:dyDescent="0.25">
      <c r="A980"/>
      <c r="B980"/>
      <c r="C980"/>
      <c r="D980"/>
    </row>
    <row r="981" spans="1:4" x14ac:dyDescent="0.25">
      <c r="A981"/>
      <c r="B981"/>
      <c r="C981"/>
      <c r="D981"/>
    </row>
    <row r="982" spans="1:4" x14ac:dyDescent="0.25">
      <c r="A982"/>
      <c r="B982"/>
      <c r="C982"/>
      <c r="D982"/>
    </row>
    <row r="983" spans="1:4" x14ac:dyDescent="0.25">
      <c r="A983"/>
      <c r="B983"/>
      <c r="C983"/>
      <c r="D983"/>
    </row>
    <row r="984" spans="1:4" x14ac:dyDescent="0.25">
      <c r="A984"/>
      <c r="B984"/>
      <c r="C984"/>
      <c r="D984"/>
    </row>
    <row r="985" spans="1:4" x14ac:dyDescent="0.25">
      <c r="A985"/>
      <c r="B985"/>
      <c r="C985"/>
      <c r="D985"/>
    </row>
    <row r="986" spans="1:4" x14ac:dyDescent="0.25">
      <c r="A986"/>
      <c r="B986"/>
      <c r="C986"/>
      <c r="D986"/>
    </row>
    <row r="987" spans="1:4" x14ac:dyDescent="0.25">
      <c r="A987"/>
      <c r="B987"/>
      <c r="C987"/>
      <c r="D987"/>
    </row>
    <row r="988" spans="1:4" x14ac:dyDescent="0.25">
      <c r="A988"/>
      <c r="B988"/>
      <c r="C988"/>
      <c r="D988"/>
    </row>
    <row r="989" spans="1:4" x14ac:dyDescent="0.25">
      <c r="A989"/>
      <c r="B989"/>
      <c r="C989"/>
      <c r="D989"/>
    </row>
    <row r="990" spans="1:4" x14ac:dyDescent="0.25">
      <c r="A990"/>
      <c r="B990"/>
      <c r="C990"/>
      <c r="D990"/>
    </row>
    <row r="991" spans="1:4" x14ac:dyDescent="0.25">
      <c r="A991"/>
      <c r="B991"/>
      <c r="C991"/>
      <c r="D991"/>
    </row>
    <row r="992" spans="1:4" x14ac:dyDescent="0.25">
      <c r="A992"/>
      <c r="B992"/>
      <c r="C992"/>
      <c r="D992"/>
    </row>
    <row r="993" spans="1:4" x14ac:dyDescent="0.25">
      <c r="A993"/>
      <c r="B993"/>
      <c r="C993"/>
      <c r="D993"/>
    </row>
    <row r="994" spans="1:4" x14ac:dyDescent="0.25">
      <c r="A994"/>
      <c r="B994"/>
      <c r="C994"/>
      <c r="D994"/>
    </row>
    <row r="995" spans="1:4" x14ac:dyDescent="0.25">
      <c r="A995"/>
      <c r="B995"/>
      <c r="C995"/>
      <c r="D995"/>
    </row>
    <row r="996" spans="1:4" x14ac:dyDescent="0.25">
      <c r="A996"/>
      <c r="B996"/>
      <c r="C996"/>
      <c r="D996"/>
    </row>
    <row r="997" spans="1:4" x14ac:dyDescent="0.25">
      <c r="A997"/>
      <c r="B997"/>
      <c r="C997"/>
      <c r="D997"/>
    </row>
    <row r="998" spans="1:4" x14ac:dyDescent="0.25">
      <c r="A998"/>
      <c r="B998"/>
      <c r="C998"/>
      <c r="D998"/>
    </row>
    <row r="999" spans="1:4" x14ac:dyDescent="0.25">
      <c r="A999"/>
      <c r="B999"/>
      <c r="C999"/>
      <c r="D999"/>
    </row>
    <row r="1000" spans="1:4" x14ac:dyDescent="0.25">
      <c r="A1000"/>
      <c r="B1000"/>
      <c r="C1000"/>
      <c r="D1000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Button 1">
              <controlPr defaultSize="0" print="0" autoFill="0" autoPict="0" macro="[0]!ReadCardList">
                <anchor moveWithCells="1" sizeWithCells="1">
                  <from>
                    <xdr:col>0</xdr:col>
                    <xdr:colOff>38100</xdr:colOff>
                    <xdr:row>3</xdr:row>
                    <xdr:rowOff>60960</xdr:rowOff>
                  </from>
                  <to>
                    <xdr:col>3</xdr:col>
                    <xdr:colOff>708660</xdr:colOff>
                    <xdr:row>3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Button 2">
              <controlPr defaultSize="0" print="0" autoFill="0" autoPict="0" macro="[0]!_xludf.clean">
                <anchor moveWithCells="1" sizeWithCells="1">
                  <from>
                    <xdr:col>2</xdr:col>
                    <xdr:colOff>632460</xdr:colOff>
                    <xdr:row>0</xdr:row>
                    <xdr:rowOff>60960</xdr:rowOff>
                  </from>
                  <to>
                    <xdr:col>3</xdr:col>
                    <xdr:colOff>670560</xdr:colOff>
                    <xdr:row>2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2">
    <pageSetUpPr fitToPage="1"/>
  </sheetPr>
  <dimension ref="A1:R108"/>
  <sheetViews>
    <sheetView showGridLines="0" zoomScale="80" zoomScaleNormal="80" workbookViewId="0">
      <pane ySplit="1" topLeftCell="A16" activePane="bottomLeft" state="frozen"/>
      <selection activeCell="A15" sqref="A15"/>
      <selection pane="bottomLeft" activeCell="M34" sqref="M34"/>
    </sheetView>
  </sheetViews>
  <sheetFormatPr defaultColWidth="9.33203125" defaultRowHeight="20.399999999999999" outlineLevelCol="1" x14ac:dyDescent="0.35"/>
  <cols>
    <col min="1" max="2" width="13.6640625" style="232" customWidth="1"/>
    <col min="3" max="3" width="18.6640625" style="232" hidden="1" customWidth="1" outlineLevel="1"/>
    <col min="4" max="4" width="13.44140625" style="243" bestFit="1" customWidth="1" collapsed="1"/>
    <col min="5" max="5" width="16.6640625" style="243" hidden="1" customWidth="1" outlineLevel="1" collapsed="1"/>
    <col min="6" max="6" width="25.33203125" style="380" hidden="1" customWidth="1" outlineLevel="1"/>
    <col min="7" max="7" width="6.44140625" style="382" hidden="1" customWidth="1" outlineLevel="1"/>
    <col min="8" max="8" width="16.6640625" style="380" hidden="1" customWidth="1" outlineLevel="1"/>
    <col min="9" max="9" width="17.6640625" style="243" bestFit="1" customWidth="1" collapsed="1"/>
    <col min="10" max="10" width="16.44140625" style="245" bestFit="1" customWidth="1"/>
    <col min="11" max="11" width="22.33203125" style="243" customWidth="1" collapsed="1"/>
    <col min="12" max="12" width="22.33203125" style="243" customWidth="1"/>
    <col min="13" max="13" width="28.33203125" style="243" customWidth="1" collapsed="1"/>
    <col min="14" max="14" width="16.6640625" style="243" customWidth="1" collapsed="1"/>
    <col min="15" max="15" width="11.6640625" style="232" bestFit="1" customWidth="1"/>
    <col min="16" max="17" width="9.33203125" style="232"/>
    <col min="18" max="18" width="11.6640625" style="232" bestFit="1" customWidth="1"/>
    <col min="19" max="16384" width="9.33203125" style="232"/>
  </cols>
  <sheetData>
    <row r="1" spans="1:18" ht="30.75" customHeight="1" thickBot="1" x14ac:dyDescent="0.4">
      <c r="A1" s="229" t="s">
        <v>26</v>
      </c>
      <c r="B1" s="229" t="s">
        <v>28</v>
      </c>
      <c r="C1" s="230" t="s">
        <v>27</v>
      </c>
      <c r="D1" s="230" t="s">
        <v>9</v>
      </c>
      <c r="E1" s="231" t="s">
        <v>39</v>
      </c>
      <c r="F1" s="383" t="s">
        <v>152</v>
      </c>
      <c r="G1" s="490" t="s">
        <v>153</v>
      </c>
      <c r="H1" s="491"/>
      <c r="I1" s="231" t="s">
        <v>39</v>
      </c>
      <c r="J1" s="231" t="s">
        <v>38</v>
      </c>
      <c r="K1" s="231" t="s">
        <v>36</v>
      </c>
      <c r="L1" s="231" t="s">
        <v>109</v>
      </c>
      <c r="M1" s="231" t="s">
        <v>33</v>
      </c>
      <c r="N1" s="230" t="s">
        <v>37</v>
      </c>
    </row>
    <row r="2" spans="1:18" ht="20.100000000000001" customHeight="1" x14ac:dyDescent="0.35">
      <c r="A2" s="233">
        <v>2</v>
      </c>
      <c r="B2" s="234">
        <f t="shared" ref="B2" si="0">A2</f>
        <v>2</v>
      </c>
      <c r="C2" s="235">
        <v>43701</v>
      </c>
      <c r="D2" s="236">
        <v>0.43075231481481485</v>
      </c>
      <c r="E2" s="237"/>
      <c r="F2" s="379" t="str">
        <f>IFERROR(VLOOKUP(B2,reader!A:D,4,FALSE),"")</f>
        <v/>
      </c>
      <c r="G2" s="381" t="str">
        <f>IF(F2="","",IF(D2&gt;F2,"-",IF(D2&lt;F2,"+","")))</f>
        <v/>
      </c>
      <c r="H2" s="379" t="str">
        <f>IF(F2="","",ABS(F2-D2))</f>
        <v/>
      </c>
      <c r="I2" s="237"/>
      <c r="J2" s="238" t="str">
        <f>IF(B2="-","",IF(COUNTIFS($B$1:B1,B2)&gt;0,"MÁR BEFUTOTT!",IF(COUNTIFS(Rajtlista!B:B,B2)=1,"","Nincs ilyen rsz!")))</f>
        <v/>
      </c>
      <c r="K2" s="239" t="str">
        <f>IFERROR(VLOOKUP(B2,Rajtlista!B:I,2,FALSE),"")</f>
        <v>Birner Léna Petra</v>
      </c>
      <c r="L2" s="239" t="str">
        <f>IFERROR(VLOOKUP(B2,Rajtlista!B:J,6,FALSE),"")</f>
        <v>Gyöngyösi Arany János Általános Iskola</v>
      </c>
      <c r="M2" s="239" t="str">
        <f>IFERROR(VLOOKUP(B2,Rajtlista!B:I,3,FALSE),"")</f>
        <v>I. kcs. Leány (2011-) - 0,5 km klasszikus</v>
      </c>
      <c r="N2" s="240">
        <f>IFERROR(D2-VLOOKUP(B2,Rajtlista!B:J,7,FALSE),"")</f>
        <v>1.339120370370378E-2</v>
      </c>
    </row>
    <row r="3" spans="1:18" ht="20.100000000000001" customHeight="1" x14ac:dyDescent="0.35">
      <c r="A3" s="233">
        <v>3</v>
      </c>
      <c r="B3" s="234">
        <f t="shared" ref="B3:B66" si="1">A3</f>
        <v>3</v>
      </c>
      <c r="C3" s="241">
        <v>43701</v>
      </c>
      <c r="D3" s="242">
        <v>0.43208333333333332</v>
      </c>
      <c r="E3" s="237">
        <v>0.42246527777777776</v>
      </c>
      <c r="F3" s="379" t="str">
        <f>IFERROR(VLOOKUP(B3,reader!A:D,4,FALSE),"")</f>
        <v/>
      </c>
      <c r="G3" s="381" t="str">
        <f t="shared" ref="G3:G66" si="2">IF(F3="","",IF(D3&gt;F3,"-",IF(D3&lt;F3,"+","")))</f>
        <v/>
      </c>
      <c r="H3" s="379" t="str">
        <f t="shared" ref="H3:H66" si="3">IF(F3="","",ABS(F3-D3))</f>
        <v/>
      </c>
      <c r="I3" s="237"/>
      <c r="J3" s="238" t="str">
        <f>IF(B3="-","",IF(COUNTIFS($B$1:B2,B3)&gt;0,"MÁR BEFUTOTT!",IF(COUNTIFS(Rajtlista!B:B,B3)=1,"","Nincs ilyen rsz!")))</f>
        <v/>
      </c>
      <c r="K3" s="239" t="str">
        <f>IFERROR(VLOOKUP(B3,Rajtlista!B:I,2,FALSE),"")</f>
        <v>Gergely Lujza Piroska</v>
      </c>
      <c r="L3" s="239" t="str">
        <f>IFERROR(VLOOKUP(B3,Rajtlista!B:J,6,FALSE),"")</f>
        <v>Budenz József Általános Iskola és Gimnázium</v>
      </c>
      <c r="M3" s="239" t="str">
        <f>IFERROR(VLOOKUP(B3,Rajtlista!B:I,3,FALSE),"")</f>
        <v>I. kcs. Leány (2011-) - 0,5 km klasszikus</v>
      </c>
      <c r="N3" s="240">
        <f>IFERROR(D3-VLOOKUP(B3,Rajtlista!B:J,7,FALSE),"")</f>
        <v>1.4375000000000027E-2</v>
      </c>
    </row>
    <row r="4" spans="1:18" ht="20.100000000000001" customHeight="1" x14ac:dyDescent="0.35">
      <c r="A4" s="233">
        <v>5</v>
      </c>
      <c r="B4" s="234">
        <f t="shared" si="1"/>
        <v>5</v>
      </c>
      <c r="C4" s="241">
        <v>43701</v>
      </c>
      <c r="D4" s="242">
        <v>0.43392361111111111</v>
      </c>
      <c r="E4" s="237">
        <v>0.4225694444444445</v>
      </c>
      <c r="F4" s="379" t="str">
        <f>IFERROR(VLOOKUP(B4,reader!A:D,4,FALSE),"")</f>
        <v/>
      </c>
      <c r="G4" s="381" t="str">
        <f t="shared" si="2"/>
        <v/>
      </c>
      <c r="H4" s="379" t="str">
        <f t="shared" si="3"/>
        <v/>
      </c>
      <c r="I4" s="237"/>
      <c r="J4" s="238" t="str">
        <f>IF(B4="-","",IF(COUNTIFS($B$1:B3,B4)&gt;0,"MÁR BEFUTOTT!",IF(COUNTIFS(Rajtlista!B:B,B4)=1,"","Nincs ilyen rsz!")))</f>
        <v/>
      </c>
      <c r="K4" s="239" t="str">
        <f>IFERROR(VLOOKUP(B4,Rajtlista!B:I,2,FALSE),"")</f>
        <v>Maus Virág</v>
      </c>
      <c r="L4" s="239" t="str">
        <f>IFERROR(VLOOKUP(B4,Rajtlista!B:J,6,FALSE),"")</f>
        <v>Budenz József Általános Iskola és Gimnázium</v>
      </c>
      <c r="M4" s="239" t="str">
        <f>IFERROR(VLOOKUP(B4,Rajtlista!B:I,3,FALSE),"")</f>
        <v>I. kcs. Leány (2011-) - 0,5 km klasszikus</v>
      </c>
      <c r="N4" s="240">
        <f>IFERROR(D4-VLOOKUP(B4,Rajtlista!B:J,7,FALSE),"")</f>
        <v>1.5520833333333373E-2</v>
      </c>
    </row>
    <row r="5" spans="1:18" ht="20.100000000000001" customHeight="1" x14ac:dyDescent="0.35">
      <c r="A5" s="233">
        <v>1</v>
      </c>
      <c r="B5" s="234">
        <f t="shared" si="1"/>
        <v>1</v>
      </c>
      <c r="C5" s="241">
        <v>43701</v>
      </c>
      <c r="D5" s="242">
        <v>0.43527777777777782</v>
      </c>
      <c r="E5" s="237">
        <v>0.4225694444444445</v>
      </c>
      <c r="F5" s="379" t="str">
        <f>IFERROR(VLOOKUP(B5,reader!A:D,4,FALSE),"")</f>
        <v/>
      </c>
      <c r="G5" s="381" t="str">
        <f t="shared" si="2"/>
        <v/>
      </c>
      <c r="H5" s="379" t="str">
        <f t="shared" si="3"/>
        <v/>
      </c>
      <c r="I5" s="237"/>
      <c r="J5" s="238" t="str">
        <f>IF(B5="-","",IF(COUNTIFS($B$1:B4,B5)&gt;0,"MÁR BEFUTOTT!",IF(COUNTIFS(Rajtlista!B:B,B5)=1,"","Nincs ilyen rsz!")))</f>
        <v/>
      </c>
      <c r="K5" s="239" t="str">
        <f>IFERROR(VLOOKUP(B5,Rajtlista!B:I,2,FALSE),"")</f>
        <v>Nagy Sarolta</v>
      </c>
      <c r="L5" s="239" t="str">
        <f>IFERROR(VLOOKUP(B5,Rajtlista!B:J,6,FALSE),"")</f>
        <v>József Nádor Általános Iskola és Alapfokú Művészeti Iskola (ÖKO Iskola)</v>
      </c>
      <c r="M5" s="239" t="str">
        <f>IFERROR(VLOOKUP(B5,Rajtlista!B:I,3,FALSE),"")</f>
        <v>I. kcs. Leány (2011-) - 0,5 km klasszikus</v>
      </c>
      <c r="N5" s="240">
        <f>IFERROR(D5-VLOOKUP(B5,Rajtlista!B:J,7,FALSE),"")</f>
        <v>1.8263888888888968E-2</v>
      </c>
    </row>
    <row r="6" spans="1:18" ht="20.100000000000001" customHeight="1" x14ac:dyDescent="0.35">
      <c r="A6" s="233">
        <v>4</v>
      </c>
      <c r="B6" s="234">
        <f t="shared" si="1"/>
        <v>4</v>
      </c>
      <c r="C6" s="241">
        <v>43701</v>
      </c>
      <c r="D6" s="242">
        <v>0.43737268518518518</v>
      </c>
      <c r="E6" s="237">
        <v>0.4225694444444445</v>
      </c>
      <c r="F6" s="379" t="str">
        <f>IFERROR(VLOOKUP(B6,reader!A:D,4,FALSE),"")</f>
        <v/>
      </c>
      <c r="G6" s="381" t="str">
        <f t="shared" si="2"/>
        <v/>
      </c>
      <c r="H6" s="379" t="str">
        <f t="shared" si="3"/>
        <v/>
      </c>
      <c r="I6" s="237"/>
      <c r="J6" s="238" t="str">
        <f>IF(B6="-","",IF(COUNTIFS($B$1:B5,B6)&gt;0,"MÁR BEFUTOTT!",IF(COUNTIFS(Rajtlista!B:B,B6)=1,"","Nincs ilyen rsz!")))</f>
        <v/>
      </c>
      <c r="K6" s="239" t="str">
        <f>IFERROR(VLOOKUP(B6,Rajtlista!B:I,2,FALSE),"")</f>
        <v>Sári Laura</v>
      </c>
      <c r="L6" s="239" t="str">
        <f>IFERROR(VLOOKUP(B6,Rajtlista!B:J,6,FALSE),"")</f>
        <v>Prohászka Ottokár Orsolyita Gimnázium, Általános Iskola és Óvoda</v>
      </c>
      <c r="M6" s="239" t="str">
        <f>IFERROR(VLOOKUP(B6,Rajtlista!B:I,3,FALSE),"")</f>
        <v>I. kcs. Leány (2011-) - 0,5 km klasszikus</v>
      </c>
      <c r="N6" s="240">
        <f>IFERROR(D6-VLOOKUP(B6,Rajtlista!B:J,7,FALSE),"")</f>
        <v>1.931712962962967E-2</v>
      </c>
    </row>
    <row r="7" spans="1:18" ht="20.100000000000001" customHeight="1" x14ac:dyDescent="0.35">
      <c r="A7" s="233">
        <v>6</v>
      </c>
      <c r="B7" s="234">
        <f t="shared" si="1"/>
        <v>6</v>
      </c>
      <c r="C7" s="241">
        <v>43701</v>
      </c>
      <c r="D7" s="242">
        <v>0.47447916666666662</v>
      </c>
      <c r="E7" s="237">
        <v>0.4225694444444445</v>
      </c>
      <c r="F7" s="379" t="str">
        <f>IFERROR(VLOOKUP(B7,reader!A:D,4,FALSE),"")</f>
        <v/>
      </c>
      <c r="G7" s="381" t="str">
        <f t="shared" si="2"/>
        <v/>
      </c>
      <c r="H7" s="379" t="str">
        <f t="shared" si="3"/>
        <v/>
      </c>
      <c r="I7" s="237"/>
      <c r="J7" s="238" t="str">
        <f>IF(B7="-","",IF(COUNTIFS($B$1:B6,B7)&gt;0,"MÁR BEFUTOTT!",IF(COUNTIFS(Rajtlista!B:B,B7)=1,"","Nincs ilyen rsz!")))</f>
        <v/>
      </c>
      <c r="K7" s="239" t="str">
        <f>IFERROR(VLOOKUP(B7,Rajtlista!B:I,2,FALSE),"")</f>
        <v>Rosivall Emma Nóra</v>
      </c>
      <c r="L7" s="239" t="str">
        <f>IFERROR(VLOOKUP(B7,Rajtlista!B:J,6,FALSE),"")</f>
        <v>Budenz József Általános Iskola és Gimnázium</v>
      </c>
      <c r="M7" s="239" t="str">
        <f>IFERROR(VLOOKUP(B7,Rajtlista!B:I,3,FALSE),"")</f>
        <v>I. kcs. Leány (2011-) - 0,5 km klasszikus</v>
      </c>
      <c r="N7" s="240">
        <f>IFERROR(D7-VLOOKUP(B7,Rajtlista!B:J,7,FALSE),"")</f>
        <v>5.5729166666666663E-2</v>
      </c>
      <c r="R7" s="243"/>
    </row>
    <row r="8" spans="1:18" ht="20.100000000000001" customHeight="1" x14ac:dyDescent="0.35">
      <c r="A8" s="233">
        <v>10</v>
      </c>
      <c r="B8" s="234">
        <f t="shared" si="1"/>
        <v>10</v>
      </c>
      <c r="C8" s="241">
        <v>43701</v>
      </c>
      <c r="D8" s="242">
        <v>0.47500000000000003</v>
      </c>
      <c r="E8" s="237">
        <v>0.4225694444444445</v>
      </c>
      <c r="F8" s="379" t="str">
        <f>IFERROR(VLOOKUP(B8,reader!A:D,4,FALSE),"")</f>
        <v/>
      </c>
      <c r="G8" s="381" t="str">
        <f t="shared" si="2"/>
        <v/>
      </c>
      <c r="H8" s="379" t="str">
        <f t="shared" si="3"/>
        <v/>
      </c>
      <c r="I8" s="237"/>
      <c r="J8" s="238" t="str">
        <f>IF(B8="-","",IF(COUNTIFS($B$1:B7,B8)&gt;0,"MÁR BEFUTOTT!",IF(COUNTIFS(Rajtlista!B:B,B8)=1,"","Nincs ilyen rsz!")))</f>
        <v/>
      </c>
      <c r="K8" s="239" t="str">
        <f>IFERROR(VLOOKUP(B8,Rajtlista!B:I,2,FALSE),"")</f>
        <v>Szabolcs Márton</v>
      </c>
      <c r="L8" s="239" t="str">
        <f>IFERROR(VLOOKUP(B8,Rajtlista!B:J,6,FALSE),"")</f>
        <v>Gödi Németh László Általános Iskola és Alapfokú Művészeti Iskola</v>
      </c>
      <c r="M8" s="239" t="str">
        <f>IFERROR(VLOOKUP(B8,Rajtlista!B:I,3,FALSE),"")</f>
        <v>I. kcs. Fiú (2011-) - 0,5 km klasszikus</v>
      </c>
      <c r="N8" s="240">
        <f>IFERROR(D8-VLOOKUP(B8,Rajtlista!B:J,7,FALSE),"")</f>
        <v>5.5902777777777857E-2</v>
      </c>
    </row>
    <row r="9" spans="1:18" ht="20.100000000000001" customHeight="1" x14ac:dyDescent="0.35">
      <c r="A9" s="233">
        <v>8</v>
      </c>
      <c r="B9" s="234">
        <v>11</v>
      </c>
      <c r="C9" s="241">
        <v>43701</v>
      </c>
      <c r="D9" s="242">
        <v>0.47707175925925926</v>
      </c>
      <c r="E9" s="237">
        <v>0.4225694444444445</v>
      </c>
      <c r="F9" s="379" t="str">
        <f>IFERROR(VLOOKUP(B9,reader!A:D,4,FALSE),"")</f>
        <v/>
      </c>
      <c r="G9" s="381" t="str">
        <f t="shared" si="2"/>
        <v/>
      </c>
      <c r="H9" s="379" t="str">
        <f t="shared" si="3"/>
        <v/>
      </c>
      <c r="I9" s="237"/>
      <c r="J9" s="238" t="str">
        <f>IF(B9="-","",IF(COUNTIFS($B$1:B8,B9)&gt;0,"MÁR BEFUTOTT!",IF(COUNTIFS(Rajtlista!B:B,B9)=1,"","Nincs ilyen rsz!")))</f>
        <v/>
      </c>
      <c r="K9" s="239" t="str">
        <f>IFERROR(VLOOKUP(B9,Rajtlista!B:I,2,FALSE),"")</f>
        <v>Gergely Márton</v>
      </c>
      <c r="L9" s="239" t="str">
        <f>IFERROR(VLOOKUP(B9,Rajtlista!B:J,6,FALSE),"")</f>
        <v>Budenz József Általános Iskola és Gimnázium</v>
      </c>
      <c r="M9" s="239" t="str">
        <f>IFERROR(VLOOKUP(B9,Rajtlista!B:I,3,FALSE),"")</f>
        <v>I. kcs. Fiú (2011-) - 0,5 km klasszikus</v>
      </c>
      <c r="N9" s="240">
        <f>IFERROR(D9-VLOOKUP(B9,Rajtlista!B:J,7,FALSE),"")</f>
        <v>5.7627314814814867E-2</v>
      </c>
    </row>
    <row r="10" spans="1:18" ht="20.100000000000001" customHeight="1" x14ac:dyDescent="0.35">
      <c r="A10" s="233">
        <v>8</v>
      </c>
      <c r="B10" s="234">
        <f t="shared" si="1"/>
        <v>8</v>
      </c>
      <c r="C10" s="241">
        <v>43701</v>
      </c>
      <c r="D10" s="242">
        <v>0.47871527777777773</v>
      </c>
      <c r="E10" s="237">
        <v>0.4225694444444445</v>
      </c>
      <c r="F10" s="379" t="str">
        <f>IFERROR(VLOOKUP(B10,reader!A:D,4,FALSE),"")</f>
        <v/>
      </c>
      <c r="G10" s="381" t="str">
        <f t="shared" si="2"/>
        <v/>
      </c>
      <c r="H10" s="379" t="str">
        <f t="shared" si="3"/>
        <v/>
      </c>
      <c r="I10" s="237"/>
      <c r="J10" s="238" t="str">
        <f>IF(B10="-","",IF(COUNTIFS($B$1:B9,B10)&gt;0,"MÁR BEFUTOTT!",IF(COUNTIFS(Rajtlista!B:B,B10)=1,"","Nincs ilyen rsz!")))</f>
        <v/>
      </c>
      <c r="K10" s="239" t="str">
        <f>IFERROR(VLOOKUP(B10,Rajtlista!B:I,2,FALSE),"")</f>
        <v>Szabó Botond</v>
      </c>
      <c r="L10" s="239" t="str">
        <f>IFERROR(VLOOKUP(B10,Rajtlista!B:J,6,FALSE),"")</f>
        <v>Gyöngyöshalászi Széchenyi István Általános Iskola</v>
      </c>
      <c r="M10" s="239" t="str">
        <f>IFERROR(VLOOKUP(B10,Rajtlista!B:I,3,FALSE),"")</f>
        <v>I. kcs. Fiú (2011-) - 0,5 km klasszikus</v>
      </c>
      <c r="N10" s="240">
        <f>IFERROR(D10-VLOOKUP(B10,Rajtlista!B:J,7,FALSE),"")</f>
        <v>6.0312499999999991E-2</v>
      </c>
    </row>
    <row r="11" spans="1:18" ht="20.100000000000001" customHeight="1" x14ac:dyDescent="0.35">
      <c r="A11" s="233">
        <v>7</v>
      </c>
      <c r="B11" s="234">
        <f t="shared" si="1"/>
        <v>7</v>
      </c>
      <c r="C11" s="241">
        <v>43701</v>
      </c>
      <c r="D11" s="242">
        <v>0.48547453703703702</v>
      </c>
      <c r="E11" s="237">
        <v>0.4225694444444445</v>
      </c>
      <c r="F11" s="379" t="str">
        <f>IFERROR(VLOOKUP(B11,reader!A:D,4,FALSE),"")</f>
        <v/>
      </c>
      <c r="G11" s="381" t="str">
        <f t="shared" si="2"/>
        <v/>
      </c>
      <c r="H11" s="379" t="str">
        <f t="shared" si="3"/>
        <v/>
      </c>
      <c r="I11" s="237"/>
      <c r="J11" s="238" t="str">
        <f>IF(B11="-","",IF(COUNTIFS($B$1:B10,B11)&gt;0,"MÁR BEFUTOTT!",IF(COUNTIFS(Rajtlista!B:B,B11)=1,"","Nincs ilyen rsz!")))</f>
        <v/>
      </c>
      <c r="K11" s="239" t="str">
        <f>IFERROR(VLOOKUP(B11,Rajtlista!B:I,2,FALSE),"")</f>
        <v>Bozóki Barbara</v>
      </c>
      <c r="L11" s="239" t="str">
        <f>IFERROR(VLOOKUP(B11,Rajtlista!B:J,6,FALSE),"")</f>
        <v>Péceli Integrált Oktatási Központ Általános Iskola és Gimnázium</v>
      </c>
      <c r="M11" s="239" t="str">
        <f>IFERROR(VLOOKUP(B11,Rajtlista!B:I,3,FALSE),"")</f>
        <v>I. kcs. Leány (2011-) - 0,5 km klasszikus</v>
      </c>
      <c r="N11" s="240">
        <f>IFERROR(D11-VLOOKUP(B11,Rajtlista!B:J,7,FALSE),"")</f>
        <v>6.6377314814814847E-2</v>
      </c>
    </row>
    <row r="12" spans="1:18" ht="20.100000000000001" customHeight="1" x14ac:dyDescent="0.35">
      <c r="A12" s="233">
        <v>12</v>
      </c>
      <c r="B12" s="234">
        <f t="shared" si="1"/>
        <v>12</v>
      </c>
      <c r="C12" s="241">
        <v>43701</v>
      </c>
      <c r="D12" s="242">
        <v>0.51269675925925928</v>
      </c>
      <c r="E12" s="237">
        <v>0.4225694444444445</v>
      </c>
      <c r="F12" s="379" t="str">
        <f>IFERROR(VLOOKUP(B12,reader!A:D,4,FALSE),"")</f>
        <v/>
      </c>
      <c r="G12" s="381" t="str">
        <f t="shared" si="2"/>
        <v/>
      </c>
      <c r="H12" s="379" t="str">
        <f t="shared" si="3"/>
        <v/>
      </c>
      <c r="I12" s="237"/>
      <c r="J12" s="238" t="str">
        <f>IF(B12="-","",IF(COUNTIFS($B$1:B11,B12)&gt;0,"MÁR BEFUTOTT!",IF(COUNTIFS(Rajtlista!B:B,B12)=1,"","Nincs ilyen rsz!")))</f>
        <v/>
      </c>
      <c r="K12" s="239" t="str">
        <f>IFERROR(VLOOKUP(B12,Rajtlista!B:I,2,FALSE),"")</f>
        <v>Besze Regina Kira</v>
      </c>
      <c r="L12" s="239" t="str">
        <f>IFERROR(VLOOKUP(B12,Rajtlista!B:J,6,FALSE),"")</f>
        <v>Gyöngyössolymosi Nagy Gyula Katolikus Általános Iskola és Alapfokú Művészeti Iskola</v>
      </c>
      <c r="M12" s="239" t="str">
        <f>IFERROR(VLOOKUP(B12,Rajtlista!B:I,3,FALSE),"")</f>
        <v>II. kcs. Leány (2009-2010) - 1 km klasszikus</v>
      </c>
      <c r="N12" s="240">
        <f>IFERROR(D12-VLOOKUP(B12,Rajtlista!B:J,7,FALSE),"")</f>
        <v>5.0543981481481537E-2</v>
      </c>
    </row>
    <row r="13" spans="1:18" ht="20.100000000000001" customHeight="1" x14ac:dyDescent="0.35">
      <c r="A13" s="233">
        <v>14</v>
      </c>
      <c r="B13" s="234">
        <f t="shared" si="1"/>
        <v>14</v>
      </c>
      <c r="C13" s="241">
        <v>43701</v>
      </c>
      <c r="D13" s="242">
        <v>0.51276620370370374</v>
      </c>
      <c r="E13" s="237">
        <v>0.4225694444444445</v>
      </c>
      <c r="F13" s="379" t="str">
        <f>IFERROR(VLOOKUP(B13,reader!A:D,4,FALSE),"")</f>
        <v/>
      </c>
      <c r="G13" s="381" t="str">
        <f t="shared" si="2"/>
        <v/>
      </c>
      <c r="H13" s="379" t="str">
        <f t="shared" si="3"/>
        <v/>
      </c>
      <c r="I13" s="237"/>
      <c r="J13" s="238" t="str">
        <f>IF(B13="-","",IF(COUNTIFS($B$1:B12,B13)&gt;0,"MÁR BEFUTOTT!",IF(COUNTIFS(Rajtlista!B:B,B13)=1,"","Nincs ilyen rsz!")))</f>
        <v/>
      </c>
      <c r="K13" s="239" t="str">
        <f>IFERROR(VLOOKUP(B13,Rajtlista!B:I,2,FALSE),"")</f>
        <v>Jankó Boglárka Dóra</v>
      </c>
      <c r="L13" s="239" t="str">
        <f>IFERROR(VLOOKUP(B13,Rajtlista!B:J,6,FALSE),"")</f>
        <v>Kesjár Csaba Általános Iskola</v>
      </c>
      <c r="M13" s="239" t="str">
        <f>IFERROR(VLOOKUP(B13,Rajtlista!B:I,3,FALSE),"")</f>
        <v>II. kcs. Leány (2009-2010) - 1 km klasszikus</v>
      </c>
      <c r="N13" s="240">
        <f>IFERROR(D13-VLOOKUP(B13,Rajtlista!B:J,7,FALSE),"")</f>
        <v>4.991898148148155E-2</v>
      </c>
    </row>
    <row r="14" spans="1:18" ht="20.100000000000001" customHeight="1" x14ac:dyDescent="0.35">
      <c r="A14" s="233">
        <v>16</v>
      </c>
      <c r="B14" s="234">
        <f t="shared" si="1"/>
        <v>16</v>
      </c>
      <c r="C14" s="241">
        <v>43701</v>
      </c>
      <c r="D14" s="242">
        <v>0.51361111111111113</v>
      </c>
      <c r="E14" s="237">
        <v>0.4225694444444445</v>
      </c>
      <c r="F14" s="379" t="str">
        <f>IFERROR(VLOOKUP(B14,reader!A:D,4,FALSE),"")</f>
        <v/>
      </c>
      <c r="G14" s="381" t="str">
        <f t="shared" si="2"/>
        <v/>
      </c>
      <c r="H14" s="379" t="str">
        <f t="shared" si="3"/>
        <v/>
      </c>
      <c r="I14" s="237"/>
      <c r="J14" s="238" t="str">
        <f>IF(B14="-","",IF(COUNTIFS($B$1:B13,B14)&gt;0,"MÁR BEFUTOTT!",IF(COUNTIFS(Rajtlista!B:B,B14)=1,"","Nincs ilyen rsz!")))</f>
        <v/>
      </c>
      <c r="K14" s="239" t="str">
        <f>IFERROR(VLOOKUP(B14,Rajtlista!B:I,2,FALSE),"")</f>
        <v>Zámbó Hanna</v>
      </c>
      <c r="L14" s="239" t="str">
        <f>IFERROR(VLOOKUP(B14,Rajtlista!B:J,6,FALSE),"")</f>
        <v>Testnevelési Egyetem Gyakorló Sportiskolai Általános Iskola és Gimnázium</v>
      </c>
      <c r="M14" s="239" t="str">
        <f>IFERROR(VLOOKUP(B14,Rajtlista!B:I,3,FALSE),"")</f>
        <v>II. kcs. Leány (2009-2010) - 1 km klasszikus</v>
      </c>
      <c r="N14" s="240">
        <f>IFERROR(D14-VLOOKUP(B14,Rajtlista!B:J,7,FALSE),"")</f>
        <v>5.00694444444445E-2</v>
      </c>
    </row>
    <row r="15" spans="1:18" ht="20.100000000000001" customHeight="1" x14ac:dyDescent="0.35">
      <c r="A15" s="233">
        <v>13</v>
      </c>
      <c r="B15" s="234">
        <f t="shared" si="1"/>
        <v>13</v>
      </c>
      <c r="C15" s="241">
        <v>43701</v>
      </c>
      <c r="D15" s="242">
        <v>0.5138773148148148</v>
      </c>
      <c r="E15" s="237">
        <v>0.4225694444444445</v>
      </c>
      <c r="F15" s="379" t="str">
        <f>IFERROR(VLOOKUP(B15,reader!A:D,4,FALSE),"")</f>
        <v/>
      </c>
      <c r="G15" s="381" t="str">
        <f t="shared" si="2"/>
        <v/>
      </c>
      <c r="H15" s="379" t="str">
        <f t="shared" si="3"/>
        <v/>
      </c>
      <c r="I15" s="237"/>
      <c r="J15" s="238" t="str">
        <f>IF(B15="-","",IF(COUNTIFS($B$1:B14,B15)&gt;0,"MÁR BEFUTOTT!",IF(COUNTIFS(Rajtlista!B:B,B15)=1,"","Nincs ilyen rsz!")))</f>
        <v/>
      </c>
      <c r="K15" s="239" t="str">
        <f>IFERROR(VLOOKUP(B15,Rajtlista!B:I,2,FALSE),"")</f>
        <v>Katona Korinna</v>
      </c>
      <c r="L15" s="239" t="str">
        <f>IFERROR(VLOOKUP(B15,Rajtlista!B:J,6,FALSE),"")</f>
        <v>Eszterházy Károly Egyetem Gyakorló Általános, Közép-, Alapfokú Művészeti Iskola és Pedagógiai Intézet</v>
      </c>
      <c r="M15" s="239" t="str">
        <f>IFERROR(VLOOKUP(B15,Rajtlista!B:I,3,FALSE),"")</f>
        <v>II. kcs. Leány (2009-2010) - 1 km klasszikus</v>
      </c>
      <c r="N15" s="240">
        <f>IFERROR(D15-VLOOKUP(B15,Rajtlista!B:J,7,FALSE),"")</f>
        <v>5.1377314814814834E-2</v>
      </c>
    </row>
    <row r="16" spans="1:18" ht="20.100000000000001" customHeight="1" x14ac:dyDescent="0.35">
      <c r="A16" s="233">
        <v>17</v>
      </c>
      <c r="B16" s="234">
        <f t="shared" si="1"/>
        <v>17</v>
      </c>
      <c r="C16" s="241">
        <v>43701</v>
      </c>
      <c r="D16" s="242">
        <v>0.51454861111111116</v>
      </c>
      <c r="E16" s="237">
        <v>0.4225694444444445</v>
      </c>
      <c r="F16" s="379" t="str">
        <f>IFERROR(VLOOKUP(B16,reader!A:D,4,FALSE),"")</f>
        <v/>
      </c>
      <c r="G16" s="381" t="str">
        <f t="shared" si="2"/>
        <v/>
      </c>
      <c r="H16" s="379" t="str">
        <f t="shared" si="3"/>
        <v/>
      </c>
      <c r="I16" s="237"/>
      <c r="J16" s="238" t="str">
        <f>IF(B16="-","",IF(COUNTIFS($B$1:B15,B16)&gt;0,"MÁR BEFUTOTT!",IF(COUNTIFS(Rajtlista!B:B,B16)=1,"","Nincs ilyen rsz!")))</f>
        <v/>
      </c>
      <c r="K16" s="239" t="str">
        <f>IFERROR(VLOOKUP(B16,Rajtlista!B:I,2,FALSE),"")</f>
        <v>Varga Léna</v>
      </c>
      <c r="L16" s="239" t="str">
        <f>IFERROR(VLOOKUP(B16,Rajtlista!B:J,6,FALSE),"")</f>
        <v>ELTE Gyertyánffy István Gyakorló Általános Iskola</v>
      </c>
      <c r="M16" s="239" t="str">
        <f>IFERROR(VLOOKUP(B16,Rajtlista!B:I,3,FALSE),"")</f>
        <v>II. kcs. Leány (2009-2010) - 1 km klasszikus</v>
      </c>
      <c r="N16" s="240">
        <f>IFERROR(D16-VLOOKUP(B16,Rajtlista!B:J,7,FALSE),"")</f>
        <v>5.0659722222222314E-2</v>
      </c>
      <c r="O16" s="243"/>
    </row>
    <row r="17" spans="1:15" ht="20.100000000000001" customHeight="1" x14ac:dyDescent="0.35">
      <c r="A17" s="233">
        <v>18</v>
      </c>
      <c r="B17" s="234">
        <f t="shared" si="1"/>
        <v>18</v>
      </c>
      <c r="C17" s="241">
        <v>43701</v>
      </c>
      <c r="D17" s="242">
        <v>0.5154050925925926</v>
      </c>
      <c r="E17" s="237">
        <v>0.4225694444444445</v>
      </c>
      <c r="F17" s="379" t="str">
        <f>IFERROR(VLOOKUP(B17,reader!A:D,4,FALSE),"")</f>
        <v/>
      </c>
      <c r="G17" s="381" t="str">
        <f t="shared" si="2"/>
        <v/>
      </c>
      <c r="H17" s="379" t="str">
        <f t="shared" si="3"/>
        <v/>
      </c>
      <c r="I17" s="237"/>
      <c r="J17" s="238" t="str">
        <f>IF(B17="-","",IF(COUNTIFS($B$1:B16,B17)&gt;0,"MÁR BEFUTOTT!",IF(COUNTIFS(Rajtlista!B:B,B17)=1,"","Nincs ilyen rsz!")))</f>
        <v/>
      </c>
      <c r="K17" s="239" t="str">
        <f>IFERROR(VLOOKUP(B17,Rajtlista!B:I,2,FALSE),"")</f>
        <v>Ágoston Dalma</v>
      </c>
      <c r="L17" s="239" t="str">
        <f>IFERROR(VLOOKUP(B17,Rajtlista!B:J,6,FALSE),"")</f>
        <v>Nivegy-völgyi Német Nemzetiségi Nyelvoktató Általános Iskola és Alapfokú Művészeti Iskola</v>
      </c>
      <c r="M17" s="239" t="str">
        <f>IFERROR(VLOOKUP(B17,Rajtlista!B:I,3,FALSE),"")</f>
        <v>II. kcs. Leány (2009-2010) - 1 km klasszikus</v>
      </c>
      <c r="N17" s="240">
        <f>IFERROR(D17-VLOOKUP(B17,Rajtlista!B:J,7,FALSE),"")</f>
        <v>5.1168981481481524E-2</v>
      </c>
    </row>
    <row r="18" spans="1:15" ht="20.100000000000001" customHeight="1" x14ac:dyDescent="0.35">
      <c r="A18" s="233">
        <v>15</v>
      </c>
      <c r="B18" s="234">
        <f t="shared" si="1"/>
        <v>15</v>
      </c>
      <c r="C18" s="241">
        <v>43701</v>
      </c>
      <c r="D18" s="242">
        <v>0.5157870370370371</v>
      </c>
      <c r="E18" s="237">
        <v>0.4225694444444445</v>
      </c>
      <c r="F18" s="379" t="str">
        <f>IFERROR(VLOOKUP(B18,reader!A:D,4,FALSE),"")</f>
        <v/>
      </c>
      <c r="G18" s="381" t="str">
        <f t="shared" si="2"/>
        <v/>
      </c>
      <c r="H18" s="379" t="str">
        <f t="shared" si="3"/>
        <v/>
      </c>
      <c r="I18" s="237"/>
      <c r="J18" s="238" t="str">
        <f>IF(B18="-","",IF(COUNTIFS($B$1:B17,B18)&gt;0,"MÁR BEFUTOTT!",IF(COUNTIFS(Rajtlista!B:B,B18)=1,"","Nincs ilyen rsz!")))</f>
        <v/>
      </c>
      <c r="K18" s="239" t="str">
        <f>IFERROR(VLOOKUP(B18,Rajtlista!B:I,2,FALSE),"")</f>
        <v>Kovács Nóra</v>
      </c>
      <c r="L18" s="239" t="str">
        <f>IFERROR(VLOOKUP(B18,Rajtlista!B:J,6,FALSE),"")</f>
        <v>Újbudai Ádám Jenő Általános Iskola</v>
      </c>
      <c r="M18" s="239" t="str">
        <f>IFERROR(VLOOKUP(B18,Rajtlista!B:I,3,FALSE),"")</f>
        <v>II. kcs. Leány (2009-2010) - 1 km klasszikus</v>
      </c>
      <c r="N18" s="240">
        <f>IFERROR(D18-VLOOKUP(B18,Rajtlista!B:J,7,FALSE),"")</f>
        <v>5.2592592592592691E-2</v>
      </c>
    </row>
    <row r="19" spans="1:15" ht="20.100000000000001" customHeight="1" x14ac:dyDescent="0.35">
      <c r="A19" s="233">
        <v>19</v>
      </c>
      <c r="B19" s="234">
        <f t="shared" si="1"/>
        <v>19</v>
      </c>
      <c r="C19" s="241">
        <v>43701</v>
      </c>
      <c r="D19" s="242">
        <v>0.54554398148148142</v>
      </c>
      <c r="E19" s="237">
        <v>0.4225694444444445</v>
      </c>
      <c r="F19" s="379" t="str">
        <f>IFERROR(VLOOKUP(B19,reader!A:D,4,FALSE),"")</f>
        <v/>
      </c>
      <c r="G19" s="381" t="str">
        <f t="shared" si="2"/>
        <v/>
      </c>
      <c r="H19" s="379" t="str">
        <f t="shared" si="3"/>
        <v/>
      </c>
      <c r="I19" s="237"/>
      <c r="J19" s="238" t="str">
        <f>IF(B19="-","",IF(COUNTIFS($B$1:B18,B19)&gt;0,"MÁR BEFUTOTT!",IF(COUNTIFS(Rajtlista!B:B,B19)=1,"","Nincs ilyen rsz!")))</f>
        <v/>
      </c>
      <c r="K19" s="239" t="str">
        <f>IFERROR(VLOOKUP(B19,Rajtlista!B:I,2,FALSE),"")</f>
        <v>Előházi Johanna</v>
      </c>
      <c r="L19" s="239" t="str">
        <f>IFERROR(VLOOKUP(B19,Rajtlista!B:J,6,FALSE),"")</f>
        <v>Gyöngyössolymosi Nagy Gyula Katolikus Általános Iskola és Alapfokú Művészeti Iskola</v>
      </c>
      <c r="M19" s="239" t="str">
        <f>IFERROR(VLOOKUP(B19,Rajtlista!B:I,3,FALSE),"")</f>
        <v>II. kcs. Leány (2009-2010) - 1 km klasszikus</v>
      </c>
      <c r="N19" s="240">
        <f>IFERROR(D19-VLOOKUP(B19,Rajtlista!B:J,7,FALSE),"")</f>
        <v>8.0960648148148129E-2</v>
      </c>
    </row>
    <row r="20" spans="1:15" ht="20.100000000000001" customHeight="1" x14ac:dyDescent="0.35">
      <c r="A20" s="233">
        <v>21</v>
      </c>
      <c r="B20" s="234">
        <f t="shared" si="1"/>
        <v>21</v>
      </c>
      <c r="C20" s="241">
        <v>43701</v>
      </c>
      <c r="D20" s="242">
        <v>0.54707175925925922</v>
      </c>
      <c r="E20" s="237">
        <v>0.4225694444444445</v>
      </c>
      <c r="F20" s="379" t="str">
        <f>IFERROR(VLOOKUP(B20,reader!A:D,4,FALSE),"")</f>
        <v/>
      </c>
      <c r="G20" s="381" t="str">
        <f t="shared" si="2"/>
        <v/>
      </c>
      <c r="H20" s="379" t="str">
        <f t="shared" si="3"/>
        <v/>
      </c>
      <c r="I20" s="237"/>
      <c r="J20" s="238" t="str">
        <f>IF(B20="-","",IF(COUNTIFS($B$1:B19,B20)&gt;0,"MÁR BEFUTOTT!",IF(COUNTIFS(Rajtlista!B:B,B20)=1,"","Nincs ilyen rsz!")))</f>
        <v/>
      </c>
      <c r="K20" s="239" t="str">
        <f>IFERROR(VLOOKUP(B20,Rajtlista!B:I,2,FALSE),"")</f>
        <v>Cseke Zille Boglárka</v>
      </c>
      <c r="L20" s="239" t="str">
        <f>IFERROR(VLOOKUP(B20,Rajtlista!B:J,6,FALSE),"")</f>
        <v>Albertfalvi Don Bosco Katolikus Általános Iskola és Óvoda</v>
      </c>
      <c r="M20" s="239" t="str">
        <f>IFERROR(VLOOKUP(B20,Rajtlista!B:I,3,FALSE),"")</f>
        <v>II. kcs. Leány (2009-2010) - 1 km klasszikus</v>
      </c>
      <c r="N20" s="240">
        <f>IFERROR(D20-VLOOKUP(B20,Rajtlista!B:J,7,FALSE),"")</f>
        <v>8.1793981481481481E-2</v>
      </c>
    </row>
    <row r="21" spans="1:15" ht="20.100000000000001" customHeight="1" x14ac:dyDescent="0.35">
      <c r="A21" s="233">
        <v>13</v>
      </c>
      <c r="B21" s="234">
        <v>23</v>
      </c>
      <c r="C21" s="241">
        <v>43701</v>
      </c>
      <c r="D21" s="242">
        <v>0.54710648148148155</v>
      </c>
      <c r="E21" s="237">
        <v>0.4225694444444445</v>
      </c>
      <c r="F21" s="379" t="str">
        <f>IFERROR(VLOOKUP(B21,reader!A:D,4,FALSE),"")</f>
        <v/>
      </c>
      <c r="G21" s="381" t="str">
        <f t="shared" si="2"/>
        <v/>
      </c>
      <c r="H21" s="379" t="str">
        <f t="shared" si="3"/>
        <v/>
      </c>
      <c r="I21" s="237"/>
      <c r="J21" s="238" t="str">
        <f>IF(B21="-","",IF(COUNTIFS($B$1:B20,B21)&gt;0,"MÁR BEFUTOTT!",IF(COUNTIFS(Rajtlista!B:B,B21)=1,"","Nincs ilyen rsz!")))</f>
        <v/>
      </c>
      <c r="K21" s="239" t="str">
        <f>IFERROR(VLOOKUP(B21,Rajtlista!B:I,2,FALSE),"")</f>
        <v>Mikola Márk</v>
      </c>
      <c r="L21" s="239" t="str">
        <f>IFERROR(VLOOKUP(B21,Rajtlista!B:J,6,FALSE),"")</f>
        <v>Gyöngyössolymosi Nagy Gyula Katolikus Általános Iskola és Alapfokú Művészeti Iskola</v>
      </c>
      <c r="M21" s="239" t="str">
        <f>IFERROR(VLOOKUP(B21,Rajtlista!B:I,3,FALSE),"")</f>
        <v>II. kcs. Fiú (2009-2010) - 1 km klasszikus</v>
      </c>
      <c r="N21" s="240">
        <f>IFERROR(D21-VLOOKUP(B21,Rajtlista!B:J,7,FALSE),"")</f>
        <v>4.6759259259259389E-2</v>
      </c>
    </row>
    <row r="22" spans="1:15" ht="20.100000000000001" customHeight="1" x14ac:dyDescent="0.35">
      <c r="A22" s="233">
        <v>22</v>
      </c>
      <c r="B22" s="234">
        <f t="shared" si="1"/>
        <v>22</v>
      </c>
      <c r="C22" s="241">
        <v>43701</v>
      </c>
      <c r="D22" s="242">
        <v>0.54747685185185191</v>
      </c>
      <c r="E22" s="237">
        <v>0.4225694444444445</v>
      </c>
      <c r="F22" s="379" t="str">
        <f>IFERROR(VLOOKUP(B22,reader!A:D,4,FALSE),"")</f>
        <v/>
      </c>
      <c r="G22" s="381" t="str">
        <f t="shared" si="2"/>
        <v/>
      </c>
      <c r="H22" s="379" t="str">
        <f t="shared" si="3"/>
        <v/>
      </c>
      <c r="I22" s="237"/>
      <c r="J22" s="238" t="str">
        <f>IF(B22="-","",IF(COUNTIFS($B$1:B21,B22)&gt;0,"MÁR BEFUTOTT!",IF(COUNTIFS(Rajtlista!B:B,B22)=1,"","Nincs ilyen rsz!")))</f>
        <v/>
      </c>
      <c r="K22" s="239" t="str">
        <f>IFERROR(VLOOKUP(B22,Rajtlista!B:I,2,FALSE),"")</f>
        <v>Bozóki Tamara</v>
      </c>
      <c r="L22" s="239" t="str">
        <f>IFERROR(VLOOKUP(B22,Rajtlista!B:J,6,FALSE),"")</f>
        <v>Péceli Integrált Oktatási Központ Általános Iskola és Gimnázium</v>
      </c>
      <c r="M22" s="239" t="str">
        <f>IFERROR(VLOOKUP(B22,Rajtlista!B:I,3,FALSE),"")</f>
        <v>II. kcs. Leány (2009-2010) - 1 km klasszikus</v>
      </c>
      <c r="N22" s="240">
        <f>IFERROR(D22-VLOOKUP(B22,Rajtlista!B:J,7,FALSE),"")</f>
        <v>8.1851851851851953E-2</v>
      </c>
    </row>
    <row r="23" spans="1:15" ht="20.100000000000001" customHeight="1" x14ac:dyDescent="0.35">
      <c r="A23" s="233">
        <v>25</v>
      </c>
      <c r="B23" s="234">
        <f t="shared" si="1"/>
        <v>25</v>
      </c>
      <c r="C23" s="241">
        <v>43701</v>
      </c>
      <c r="D23" s="242">
        <v>0.54840277777777779</v>
      </c>
      <c r="E23" s="237">
        <v>0.4225694444444445</v>
      </c>
      <c r="F23" s="379" t="str">
        <f>IFERROR(VLOOKUP(B23,reader!A:D,4,FALSE),"")</f>
        <v/>
      </c>
      <c r="G23" s="381" t="str">
        <f t="shared" si="2"/>
        <v/>
      </c>
      <c r="H23" s="379" t="str">
        <f t="shared" si="3"/>
        <v/>
      </c>
      <c r="I23" s="237"/>
      <c r="J23" s="238" t="str">
        <f>IF(B23="-","",IF(COUNTIFS($B$1:B22,B23)&gt;0,"MÁR BEFUTOTT!",IF(COUNTIFS(Rajtlista!B:B,B23)=1,"","Nincs ilyen rsz!")))</f>
        <v/>
      </c>
      <c r="K23" s="239" t="str">
        <f>IFERROR(VLOOKUP(B23,Rajtlista!B:I,2,FALSE),"")</f>
        <v>Telek Dominik</v>
      </c>
      <c r="L23" s="239" t="str">
        <f>IFERROR(VLOOKUP(B23,Rajtlista!B:J,6,FALSE),"")</f>
        <v>Gyöngyössolymosi Nagy Gyula Katolikus Általános Iskola és Alapfokú Művészeti Iskola</v>
      </c>
      <c r="M23" s="239" t="str">
        <f>IFERROR(VLOOKUP(B23,Rajtlista!B:I,3,FALSE),"")</f>
        <v>II. kcs. Fiú (2009-2010) - 1 km klasszikus</v>
      </c>
      <c r="N23" s="240">
        <f>IFERROR(D23-VLOOKUP(B23,Rajtlista!B:J,7,FALSE),"")</f>
        <v>4.7361111111111076E-2</v>
      </c>
    </row>
    <row r="24" spans="1:15" ht="20.100000000000001" customHeight="1" x14ac:dyDescent="0.35">
      <c r="A24" s="233">
        <v>20</v>
      </c>
      <c r="B24" s="234">
        <f t="shared" si="1"/>
        <v>20</v>
      </c>
      <c r="C24" s="241">
        <v>43701</v>
      </c>
      <c r="D24" s="242">
        <v>0.55078703703703702</v>
      </c>
      <c r="E24" s="237">
        <v>0.4225694444444445</v>
      </c>
      <c r="F24" s="379" t="str">
        <f>IFERROR(VLOOKUP(B24,reader!A:D,4,FALSE),"")</f>
        <v/>
      </c>
      <c r="G24" s="381" t="str">
        <f t="shared" si="2"/>
        <v/>
      </c>
      <c r="H24" s="379" t="str">
        <f t="shared" si="3"/>
        <v/>
      </c>
      <c r="I24" s="237"/>
      <c r="J24" s="238" t="str">
        <f>IF(B24="-","",IF(COUNTIFS($B$1:B23,B24)&gt;0,"MÁR BEFUTOTT!",IF(COUNTIFS(Rajtlista!B:B,B24)=1,"","Nincs ilyen rsz!")))</f>
        <v/>
      </c>
      <c r="K24" s="239" t="str">
        <f>IFERROR(VLOOKUP(B24,Rajtlista!B:I,2,FALSE),"")</f>
        <v>Cseke Villő Emese</v>
      </c>
      <c r="L24" s="239" t="str">
        <f>IFERROR(VLOOKUP(B24,Rajtlista!B:J,6,FALSE),"")</f>
        <v>Albertfalvi Don Bosco Katolikus Általános Iskola és Óvoda</v>
      </c>
      <c r="M24" s="239" t="str">
        <f>IFERROR(VLOOKUP(B24,Rajtlista!B:I,3,FALSE),"")</f>
        <v>II. kcs. Leány (2009-2010) - 1 km klasszikus</v>
      </c>
      <c r="N24" s="240">
        <f>IFERROR(D24-VLOOKUP(B24,Rajtlista!B:J,7,FALSE),"")</f>
        <v>8.5856481481481506E-2</v>
      </c>
      <c r="O24" s="243"/>
    </row>
    <row r="25" spans="1:15" ht="20.100000000000001" customHeight="1" x14ac:dyDescent="0.35">
      <c r="A25" s="233">
        <v>27</v>
      </c>
      <c r="B25" s="234">
        <f t="shared" si="1"/>
        <v>27</v>
      </c>
      <c r="C25" s="241">
        <v>43701</v>
      </c>
      <c r="D25" s="242">
        <v>0.57475694444444447</v>
      </c>
      <c r="E25" s="237">
        <v>0.4225694444444445</v>
      </c>
      <c r="F25" s="379" t="str">
        <f>IFERROR(VLOOKUP(B25,reader!A:D,4,FALSE),"")</f>
        <v/>
      </c>
      <c r="G25" s="381" t="str">
        <f t="shared" si="2"/>
        <v/>
      </c>
      <c r="H25" s="379" t="str">
        <f t="shared" si="3"/>
        <v/>
      </c>
      <c r="I25" s="237"/>
      <c r="J25" s="238" t="str">
        <f>IF(B25="-","",IF(COUNTIFS($B$1:B24,B25)&gt;0,"MÁR BEFUTOTT!",IF(COUNTIFS(Rajtlista!B:B,B25)=1,"","Nincs ilyen rsz!")))</f>
        <v/>
      </c>
      <c r="K25" s="239" t="str">
        <f>IFERROR(VLOOKUP(B25,Rajtlista!B:I,2,FALSE),"")</f>
        <v>Szabolcs Balázs</v>
      </c>
      <c r="L25" s="239" t="str">
        <f>IFERROR(VLOOKUP(B25,Rajtlista!B:J,6,FALSE),"")</f>
        <v>Gödi Németh László Általános Iskola és Alapfokú Művészeti Iskola</v>
      </c>
      <c r="M25" s="239" t="str">
        <f>IFERROR(VLOOKUP(B25,Rajtlista!B:I,3,FALSE),"")</f>
        <v>II. kcs. Fiú (2009-2010) - 1 km klasszikus</v>
      </c>
      <c r="N25" s="240">
        <f>IFERROR(D25-VLOOKUP(B25,Rajtlista!B:J,7,FALSE),"")</f>
        <v>7.3020833333333202E-2</v>
      </c>
    </row>
    <row r="26" spans="1:15" ht="20.100000000000001" customHeight="1" x14ac:dyDescent="0.35">
      <c r="A26" s="233">
        <v>28</v>
      </c>
      <c r="B26" s="234">
        <f t="shared" si="1"/>
        <v>28</v>
      </c>
      <c r="C26" s="241">
        <v>43701</v>
      </c>
      <c r="D26" s="242">
        <v>0.57502314814814814</v>
      </c>
      <c r="E26" s="237">
        <v>0.4225694444444445</v>
      </c>
      <c r="F26" s="379" t="str">
        <f>IFERROR(VLOOKUP(B26,reader!A:D,4,FALSE),"")</f>
        <v/>
      </c>
      <c r="G26" s="381" t="str">
        <f t="shared" si="2"/>
        <v/>
      </c>
      <c r="H26" s="379" t="str">
        <f t="shared" si="3"/>
        <v/>
      </c>
      <c r="I26" s="237"/>
      <c r="J26" s="238" t="str">
        <f>IF(B26="-","",IF(COUNTIFS($B$1:B25,B26)&gt;0,"MÁR BEFUTOTT!",IF(COUNTIFS(Rajtlista!B:B,B26)=1,"","Nincs ilyen rsz!")))</f>
        <v/>
      </c>
      <c r="K26" s="239" t="str">
        <f>IFERROR(VLOOKUP(B26,Rajtlista!B:I,2,FALSE),"")</f>
        <v>Harangozó Gyergely</v>
      </c>
      <c r="L26" s="239" t="str">
        <f>IFERROR(VLOOKUP(B26,Rajtlista!B:J,6,FALSE),"")</f>
        <v>Zugligeti Általános Iskola</v>
      </c>
      <c r="M26" s="239" t="str">
        <f>IFERROR(VLOOKUP(B26,Rajtlista!B:I,3,FALSE),"")</f>
        <v>II. kcs. Fiú (2009-2010) - 1 km klasszikus</v>
      </c>
      <c r="N26" s="240">
        <f>IFERROR(D26-VLOOKUP(B26,Rajtlista!B:J,7,FALSE),"")</f>
        <v>7.2939814814814596E-2</v>
      </c>
    </row>
    <row r="27" spans="1:15" ht="20.100000000000001" customHeight="1" x14ac:dyDescent="0.35">
      <c r="A27" s="233">
        <v>26</v>
      </c>
      <c r="B27" s="234">
        <f t="shared" si="1"/>
        <v>26</v>
      </c>
      <c r="C27" s="241">
        <v>43701</v>
      </c>
      <c r="D27" s="242">
        <v>0.57642361111111107</v>
      </c>
      <c r="E27" s="237">
        <v>0.4225694444444445</v>
      </c>
      <c r="F27" s="379" t="str">
        <f>IFERROR(VLOOKUP(B27,reader!A:D,4,FALSE),"")</f>
        <v/>
      </c>
      <c r="G27" s="381" t="str">
        <f t="shared" si="2"/>
        <v/>
      </c>
      <c r="H27" s="379" t="str">
        <f t="shared" si="3"/>
        <v/>
      </c>
      <c r="I27" s="237"/>
      <c r="J27" s="238" t="str">
        <f>IF(B27="-","",IF(COUNTIFS($B$1:B26,B27)&gt;0,"MÁR BEFUTOTT!",IF(COUNTIFS(Rajtlista!B:B,B27)=1,"","Nincs ilyen rsz!")))</f>
        <v/>
      </c>
      <c r="K27" s="239" t="str">
        <f>IFERROR(VLOOKUP(B27,Rajtlista!B:I,2,FALSE),"")</f>
        <v>Maus Márton</v>
      </c>
      <c r="L27" s="239" t="str">
        <f>IFERROR(VLOOKUP(B27,Rajtlista!B:J,6,FALSE),"")</f>
        <v>Budenz József Általános Iskola és Gimnázium</v>
      </c>
      <c r="M27" s="239" t="str">
        <f>IFERROR(VLOOKUP(B27,Rajtlista!B:I,3,FALSE),"")</f>
        <v>II. kcs. Fiú (2009-2010) - 1 km klasszikus</v>
      </c>
      <c r="N27" s="240">
        <f>IFERROR(D27-VLOOKUP(B27,Rajtlista!B:J,7,FALSE),"")</f>
        <v>7.5034722222222072E-2</v>
      </c>
    </row>
    <row r="28" spans="1:15" ht="20.100000000000001" customHeight="1" x14ac:dyDescent="0.35">
      <c r="A28" s="233">
        <v>29</v>
      </c>
      <c r="B28" s="234">
        <f t="shared" si="1"/>
        <v>29</v>
      </c>
      <c r="C28" s="241">
        <v>43701</v>
      </c>
      <c r="D28" s="242">
        <v>0.57651620370370371</v>
      </c>
      <c r="E28" s="237">
        <v>0.4225694444444445</v>
      </c>
      <c r="F28" s="379" t="str">
        <f>IFERROR(VLOOKUP(B28,reader!A:D,4,FALSE),"")</f>
        <v/>
      </c>
      <c r="G28" s="381" t="str">
        <f t="shared" si="2"/>
        <v/>
      </c>
      <c r="H28" s="379" t="str">
        <f t="shared" si="3"/>
        <v/>
      </c>
      <c r="I28" s="237"/>
      <c r="J28" s="238" t="str">
        <f>IF(B28="-","",IF(COUNTIFS($B$1:B27,B28)&gt;0,"MÁR BEFUTOTT!",IF(COUNTIFS(Rajtlista!B:B,B28)=1,"","Nincs ilyen rsz!")))</f>
        <v/>
      </c>
      <c r="K28" s="239" t="str">
        <f>IFERROR(VLOOKUP(B28,Rajtlista!B:I,2,FALSE),"")</f>
        <v>Boldogh Tamás Oszkár</v>
      </c>
      <c r="L28" s="239" t="str">
        <f>IFERROR(VLOOKUP(B28,Rajtlista!B:J,6,FALSE),"")</f>
        <v>Sashegyi Arany János Általános Iskola és Gimnázium</v>
      </c>
      <c r="M28" s="239" t="str">
        <f>IFERROR(VLOOKUP(B28,Rajtlista!B:I,3,FALSE),"")</f>
        <v>II. kcs. Fiú (2009-2010) - 1 km klasszikus</v>
      </c>
      <c r="N28" s="240">
        <f>IFERROR(D28-VLOOKUP(B28,Rajtlista!B:J,7,FALSE),"")</f>
        <v>7.4085648148147887E-2</v>
      </c>
    </row>
    <row r="29" spans="1:15" ht="20.100000000000001" customHeight="1" x14ac:dyDescent="0.35">
      <c r="A29" s="233">
        <v>30</v>
      </c>
      <c r="B29" s="234">
        <f t="shared" si="1"/>
        <v>30</v>
      </c>
      <c r="C29" s="241">
        <v>43701</v>
      </c>
      <c r="D29" s="242">
        <v>0.59799768518518526</v>
      </c>
      <c r="E29" s="237">
        <v>0.4225694444444445</v>
      </c>
      <c r="F29" s="379" t="str">
        <f>IFERROR(VLOOKUP(B29,reader!A:D,4,FALSE),"")</f>
        <v/>
      </c>
      <c r="G29" s="381" t="str">
        <f t="shared" si="2"/>
        <v/>
      </c>
      <c r="H29" s="379" t="str">
        <f t="shared" si="3"/>
        <v/>
      </c>
      <c r="I29" s="237"/>
      <c r="J29" s="238" t="str">
        <f>IF(B29="-","",IF(COUNTIFS($B$1:B28,B29)&gt;0,"MÁR BEFUTOTT!",IF(COUNTIFS(Rajtlista!B:B,B29)=1,"","Nincs ilyen rsz!")))</f>
        <v/>
      </c>
      <c r="K29" s="239" t="str">
        <f>IFERROR(VLOOKUP(B29,Rajtlista!B:I,2,FALSE),"")</f>
        <v>Nagy Vilmos</v>
      </c>
      <c r="L29" s="239" t="str">
        <f>IFERROR(VLOOKUP(B29,Rajtlista!B:J,6,FALSE),"")</f>
        <v>József Nádor Általános Iskola és Alapfokú Művészeti Iskola (ÖKO Iskola)</v>
      </c>
      <c r="M29" s="239" t="str">
        <f>IFERROR(VLOOKUP(B29,Rajtlista!B:I,3,FALSE),"")</f>
        <v>II. kcs. Fiú (2009-2010) - 1 km klasszikus</v>
      </c>
      <c r="N29" s="240">
        <f>IFERROR(D29-VLOOKUP(B29,Rajtlista!B:J,7,FALSE),"")</f>
        <v>9.5219907407407156E-2</v>
      </c>
    </row>
    <row r="30" spans="1:15" ht="20.100000000000001" customHeight="1" x14ac:dyDescent="0.35">
      <c r="A30" s="233">
        <v>31</v>
      </c>
      <c r="B30" s="234">
        <f t="shared" si="1"/>
        <v>31</v>
      </c>
      <c r="C30" s="241">
        <v>43701</v>
      </c>
      <c r="D30" s="242">
        <v>0.59877314814814808</v>
      </c>
      <c r="E30" s="237">
        <v>0.4225694444444445</v>
      </c>
      <c r="F30" s="379" t="str">
        <f>IFERROR(VLOOKUP(B30,reader!A:D,4,FALSE),"")</f>
        <v/>
      </c>
      <c r="G30" s="381" t="str">
        <f t="shared" si="2"/>
        <v/>
      </c>
      <c r="H30" s="379" t="str">
        <f t="shared" si="3"/>
        <v/>
      </c>
      <c r="I30" s="237"/>
      <c r="J30" s="238" t="str">
        <f>IF(B30="-","",IF(COUNTIFS($B$1:B29,B30)&gt;0,"MÁR BEFUTOTT!",IF(COUNTIFS(Rajtlista!B:B,B30)=1,"","Nincs ilyen rsz!")))</f>
        <v/>
      </c>
      <c r="K30" s="239" t="str">
        <f>IFERROR(VLOOKUP(B30,Rajtlista!B:I,2,FALSE),"")</f>
        <v>Fekete Boldizsár László</v>
      </c>
      <c r="L30" s="239" t="str">
        <f>IFERROR(VLOOKUP(B30,Rajtlista!B:J,6,FALSE),"")</f>
        <v>Budenz József Általános Iskola és Gimnázium</v>
      </c>
      <c r="M30" s="239" t="str">
        <f>IFERROR(VLOOKUP(B30,Rajtlista!B:I,3,FALSE),"")</f>
        <v>II. kcs. Fiú (2009-2010) - 1 km klasszikus</v>
      </c>
      <c r="N30" s="240">
        <f>IFERROR(D30-VLOOKUP(B30,Rajtlista!B:J,7,FALSE),"")</f>
        <v>9.5648148148147705E-2</v>
      </c>
    </row>
    <row r="31" spans="1:15" ht="20.100000000000001" customHeight="1" x14ac:dyDescent="0.35">
      <c r="A31" s="233">
        <v>34</v>
      </c>
      <c r="B31" s="234">
        <f t="shared" si="1"/>
        <v>34</v>
      </c>
      <c r="C31" s="241">
        <v>43701</v>
      </c>
      <c r="D31" s="242">
        <v>0.60010416666666666</v>
      </c>
      <c r="E31" s="237">
        <v>0.4225694444444445</v>
      </c>
      <c r="F31" s="379" t="str">
        <f>IFERROR(VLOOKUP(B31,reader!A:D,4,FALSE),"")</f>
        <v/>
      </c>
      <c r="G31" s="381" t="str">
        <f t="shared" si="2"/>
        <v/>
      </c>
      <c r="H31" s="379" t="str">
        <f t="shared" si="3"/>
        <v/>
      </c>
      <c r="I31" s="237"/>
      <c r="J31" s="238" t="str">
        <f>IF(B31="-","",IF(COUNTIFS($B$1:B30,B31)&gt;0,"MÁR BEFUTOTT!",IF(COUNTIFS(Rajtlista!B:B,B31)=1,"","Nincs ilyen rsz!")))</f>
        <v/>
      </c>
      <c r="K31" s="239" t="str">
        <f>IFERROR(VLOOKUP(B31,Rajtlista!B:I,2,FALSE),"")</f>
        <v>Pap Móric István</v>
      </c>
      <c r="L31" s="239" t="str">
        <f>IFERROR(VLOOKUP(B31,Rajtlista!B:J,6,FALSE),"")</f>
        <v>Váci Juhász Gyula Általános Iskola</v>
      </c>
      <c r="M31" s="239" t="str">
        <f>IFERROR(VLOOKUP(B31,Rajtlista!B:I,3,FALSE),"")</f>
        <v>II. kcs. Fiú (2009-2010) - 1 km klasszikus</v>
      </c>
      <c r="N31" s="240">
        <f>IFERROR(D31-VLOOKUP(B31,Rajtlista!B:J,7,FALSE),"")</f>
        <v>9.5937499999999454E-2</v>
      </c>
    </row>
    <row r="32" spans="1:15" ht="20.100000000000001" customHeight="1" x14ac:dyDescent="0.35">
      <c r="A32" s="233">
        <v>32</v>
      </c>
      <c r="B32" s="234">
        <f t="shared" si="1"/>
        <v>32</v>
      </c>
      <c r="C32" s="241">
        <v>43701</v>
      </c>
      <c r="D32" s="242">
        <v>0.60054398148148147</v>
      </c>
      <c r="E32" s="237">
        <v>0.4225694444444445</v>
      </c>
      <c r="F32" s="379" t="str">
        <f>IFERROR(VLOOKUP(B32,reader!A:D,4,FALSE),"")</f>
        <v/>
      </c>
      <c r="G32" s="381" t="str">
        <f t="shared" si="2"/>
        <v/>
      </c>
      <c r="H32" s="379" t="str">
        <f t="shared" si="3"/>
        <v/>
      </c>
      <c r="I32" s="237"/>
      <c r="J32" s="238" t="str">
        <f>IF(B32="-","",IF(COUNTIFS($B$1:B31,B32)&gt;0,"MÁR BEFUTOTT!",IF(COUNTIFS(Rajtlista!B:B,B32)=1,"","Nincs ilyen rsz!")))</f>
        <v/>
      </c>
      <c r="K32" s="239" t="str">
        <f>IFERROR(VLOOKUP(B32,Rajtlista!B:I,2,FALSE),"")</f>
        <v>Móczár Ádám</v>
      </c>
      <c r="L32" s="239" t="str">
        <f>IFERROR(VLOOKUP(B32,Rajtlista!B:J,6,FALSE),"")</f>
        <v>Felső-Mátrai Zakupszky László Általános Iskola és Óvoda</v>
      </c>
      <c r="M32" s="239" t="str">
        <f>IFERROR(VLOOKUP(B32,Rajtlista!B:I,3,FALSE),"")</f>
        <v>II. kcs. Fiú (2009-2010) - 1 km klasszikus</v>
      </c>
      <c r="N32" s="240">
        <f>IFERROR(D32-VLOOKUP(B32,Rajtlista!B:J,7,FALSE),"")</f>
        <v>9.7071759259258816E-2</v>
      </c>
    </row>
    <row r="33" spans="1:14" ht="20.100000000000001" customHeight="1" x14ac:dyDescent="0.35">
      <c r="A33" s="233">
        <v>35</v>
      </c>
      <c r="B33" s="234">
        <f t="shared" si="1"/>
        <v>35</v>
      </c>
      <c r="C33" s="241">
        <v>43701</v>
      </c>
      <c r="D33" s="242">
        <v>0.62267361111111108</v>
      </c>
      <c r="E33" s="237">
        <v>0.4225694444444445</v>
      </c>
      <c r="F33" s="379" t="str">
        <f>IFERROR(VLOOKUP(B33,reader!A:D,4,FALSE),"")</f>
        <v/>
      </c>
      <c r="G33" s="381" t="str">
        <f t="shared" si="2"/>
        <v/>
      </c>
      <c r="H33" s="379" t="str">
        <f t="shared" si="3"/>
        <v/>
      </c>
      <c r="I33" s="237"/>
      <c r="J33" s="238" t="str">
        <f>IF(B33="-","",IF(COUNTIFS($B$1:B32,B33)&gt;0,"MÁR BEFUTOTT!",IF(COUNTIFS(Rajtlista!B:B,B33)=1,"","Nincs ilyen rsz!")))</f>
        <v/>
      </c>
      <c r="K33" s="239" t="str">
        <f>IFERROR(VLOOKUP(B33,Rajtlista!B:I,2,FALSE),"")</f>
        <v>Csorba Milán</v>
      </c>
      <c r="L33" s="239" t="str">
        <f>IFERROR(VLOOKUP(B33,Rajtlista!B:J,6,FALSE),"")</f>
        <v>Bükki Szlovák Nemzetiségi Általános Iskola</v>
      </c>
      <c r="M33" s="239" t="str">
        <f>IFERROR(VLOOKUP(B33,Rajtlista!B:I,3,FALSE),"")</f>
        <v>II. kcs. Fiú (2009-2010) - 1 km klasszikus</v>
      </c>
      <c r="N33" s="240">
        <f>IFERROR(D33-VLOOKUP(B33,Rajtlista!B:J,7,FALSE),"")</f>
        <v>0.1181597222222216</v>
      </c>
    </row>
    <row r="34" spans="1:14" ht="20.100000000000001" customHeight="1" x14ac:dyDescent="0.35">
      <c r="A34" s="233">
        <v>36</v>
      </c>
      <c r="B34" s="234">
        <f t="shared" si="1"/>
        <v>36</v>
      </c>
      <c r="C34" s="241">
        <v>43701</v>
      </c>
      <c r="D34" s="242">
        <v>0.62300925925925921</v>
      </c>
      <c r="E34" s="237">
        <v>0.4225694444444445</v>
      </c>
      <c r="F34" s="379" t="str">
        <f>IFERROR(VLOOKUP(B34,reader!A:D,4,FALSE),"")</f>
        <v/>
      </c>
      <c r="G34" s="381" t="str">
        <f t="shared" si="2"/>
        <v/>
      </c>
      <c r="H34" s="379" t="str">
        <f t="shared" si="3"/>
        <v/>
      </c>
      <c r="I34" s="237"/>
      <c r="J34" s="238" t="str">
        <f>IF(B34="-","",IF(COUNTIFS($B$1:B33,B34)&gt;0,"MÁR BEFUTOTT!",IF(COUNTIFS(Rajtlista!B:B,B34)=1,"","Nincs ilyen rsz!")))</f>
        <v/>
      </c>
      <c r="K34" s="239" t="str">
        <f>IFERROR(VLOOKUP(B34,Rajtlista!B:I,2,FALSE),"")</f>
        <v>Fazekas Márk Bendegúz</v>
      </c>
      <c r="L34" s="239" t="str">
        <f>IFERROR(VLOOKUP(B34,Rajtlista!B:J,6,FALSE),"")</f>
        <v>Diósdi Eötvös József Német Nemzetiségi Általános Iskola és Alapfokú Művészeti Iskola</v>
      </c>
      <c r="M34" s="239" t="str">
        <f>IFERROR(VLOOKUP(B34,Rajtlista!B:I,3,FALSE),"")</f>
        <v>II. kcs. Fiú (2009-2010) - 1 km klasszikus</v>
      </c>
      <c r="N34" s="240">
        <f>IFERROR(D34-VLOOKUP(B34,Rajtlista!B:J,7,FALSE),"")</f>
        <v>0.11814814814814745</v>
      </c>
    </row>
    <row r="35" spans="1:14" ht="20.100000000000001" customHeight="1" x14ac:dyDescent="0.35">
      <c r="A35" s="233">
        <v>37</v>
      </c>
      <c r="B35" s="234">
        <f t="shared" si="1"/>
        <v>37</v>
      </c>
      <c r="C35" s="241">
        <v>43701</v>
      </c>
      <c r="D35" s="242">
        <v>0.62356481481481485</v>
      </c>
      <c r="E35" s="237">
        <v>0.4225694444444445</v>
      </c>
      <c r="F35" s="379" t="str">
        <f>IFERROR(VLOOKUP(B35,reader!A:D,4,FALSE),"")</f>
        <v/>
      </c>
      <c r="G35" s="381" t="str">
        <f t="shared" si="2"/>
        <v/>
      </c>
      <c r="H35" s="379" t="str">
        <f t="shared" si="3"/>
        <v/>
      </c>
      <c r="I35" s="237"/>
      <c r="J35" s="238" t="str">
        <f>IF(B35="-","",IF(COUNTIFS($B$1:B34,B35)&gt;0,"MÁR BEFUTOTT!",IF(COUNTIFS(Rajtlista!B:B,B35)=1,"","Nincs ilyen rsz!")))</f>
        <v/>
      </c>
      <c r="K35" s="239" t="str">
        <f>IFERROR(VLOOKUP(B35,Rajtlista!B:I,2,FALSE),"")</f>
        <v>Pónya Márton András</v>
      </c>
      <c r="L35" s="239" t="str">
        <f>IFERROR(VLOOKUP(B35,Rajtlista!B:J,6,FALSE),"")</f>
        <v>Mindszenty József Katolikus Általános Iskola és Óvoda</v>
      </c>
      <c r="M35" s="239" t="str">
        <f>IFERROR(VLOOKUP(B35,Rajtlista!B:I,3,FALSE),"")</f>
        <v>II. kcs. Fiú (2009-2010) - 1 km klasszikus</v>
      </c>
      <c r="N35" s="240">
        <f>IFERROR(D35-VLOOKUP(B35,Rajtlista!B:J,7,FALSE),"")</f>
        <v>0.11835648148148081</v>
      </c>
    </row>
    <row r="36" spans="1:14" ht="20.100000000000001" customHeight="1" x14ac:dyDescent="0.35">
      <c r="A36" s="233">
        <v>38</v>
      </c>
      <c r="B36" s="234">
        <f t="shared" si="1"/>
        <v>38</v>
      </c>
      <c r="C36" s="241">
        <v>43701</v>
      </c>
      <c r="D36" s="242">
        <v>0.62403935185185189</v>
      </c>
      <c r="E36" s="237">
        <v>0.4225694444444445</v>
      </c>
      <c r="F36" s="379" t="str">
        <f>IFERROR(VLOOKUP(B36,reader!A:D,4,FALSE),"")</f>
        <v/>
      </c>
      <c r="G36" s="381" t="str">
        <f t="shared" si="2"/>
        <v/>
      </c>
      <c r="H36" s="379" t="str">
        <f t="shared" si="3"/>
        <v/>
      </c>
      <c r="I36" s="237"/>
      <c r="J36" s="238" t="str">
        <f>IF(B36="-","",IF(COUNTIFS($B$1:B35,B36)&gt;0,"MÁR BEFUTOTT!",IF(COUNTIFS(Rajtlista!B:B,B36)=1,"","Nincs ilyen rsz!")))</f>
        <v/>
      </c>
      <c r="K36" s="239" t="str">
        <f>IFERROR(VLOOKUP(B36,Rajtlista!B:I,2,FALSE),"")</f>
        <v>Szabó Csanád</v>
      </c>
      <c r="L36" s="239" t="str">
        <f>IFERROR(VLOOKUP(B36,Rajtlista!B:J,6,FALSE),"")</f>
        <v>Budai Ciszterci Szent Imre Gimnázium</v>
      </c>
      <c r="M36" s="239" t="str">
        <f>IFERROR(VLOOKUP(B36,Rajtlista!B:I,3,FALSE),"")</f>
        <v>II. kcs. Fiú (2009-2010) - 1 km klasszikus</v>
      </c>
      <c r="N36" s="240">
        <f>IFERROR(D36-VLOOKUP(B36,Rajtlista!B:J,7,FALSE),"")</f>
        <v>0.11848379629629557</v>
      </c>
    </row>
    <row r="37" spans="1:14" ht="20.100000000000001" customHeight="1" x14ac:dyDescent="0.35">
      <c r="A37" s="233">
        <v>40</v>
      </c>
      <c r="B37" s="234">
        <f t="shared" si="1"/>
        <v>40</v>
      </c>
      <c r="C37" s="241">
        <v>43701</v>
      </c>
      <c r="D37" s="242">
        <v>0.62434027777777779</v>
      </c>
      <c r="E37" s="237">
        <v>0.4225694444444445</v>
      </c>
      <c r="F37" s="379" t="str">
        <f>IFERROR(VLOOKUP(B37,reader!A:D,4,FALSE),"")</f>
        <v/>
      </c>
      <c r="G37" s="381" t="str">
        <f t="shared" si="2"/>
        <v/>
      </c>
      <c r="H37" s="379" t="str">
        <f t="shared" si="3"/>
        <v/>
      </c>
      <c r="I37" s="237"/>
      <c r="J37" s="238" t="str">
        <f>IF(B37="-","",IF(COUNTIFS($B$1:B36,B37)&gt;0,"MÁR BEFUTOTT!",IF(COUNTIFS(Rajtlista!B:B,B37)=1,"","Nincs ilyen rsz!")))</f>
        <v/>
      </c>
      <c r="K37" s="239" t="str">
        <f>IFERROR(VLOOKUP(B37,Rajtlista!B:I,2,FALSE),"")</f>
        <v>Pap Fruzsina</v>
      </c>
      <c r="L37" s="239" t="str">
        <f>IFERROR(VLOOKUP(B37,Rajtlista!B:J,6,FALSE),"")</f>
        <v>Váci Árpád Fejedelem Általános Iskola</v>
      </c>
      <c r="M37" s="239" t="str">
        <f>IFERROR(VLOOKUP(B37,Rajtlista!B:I,3,FALSE),"")</f>
        <v>III. kcs. Leány (2007-2008) - 1,5 km klasszikus</v>
      </c>
      <c r="N37" s="240">
        <f>IFERROR(D37-VLOOKUP(B37,Rajtlista!B:J,7,FALSE),"")</f>
        <v>8.5451388888888924E-2</v>
      </c>
    </row>
    <row r="38" spans="1:14" ht="20.100000000000001" customHeight="1" x14ac:dyDescent="0.35">
      <c r="A38" s="233">
        <v>41</v>
      </c>
      <c r="B38" s="234">
        <f t="shared" si="1"/>
        <v>41</v>
      </c>
      <c r="C38" s="241">
        <v>43701</v>
      </c>
      <c r="D38" s="242">
        <v>0.62440972222222224</v>
      </c>
      <c r="E38" s="237">
        <v>0.4225694444444445</v>
      </c>
      <c r="F38" s="379" t="str">
        <f>IFERROR(VLOOKUP(9,reader!A:D,4,FALSE),"")</f>
        <v/>
      </c>
      <c r="G38" s="381" t="str">
        <f t="shared" si="2"/>
        <v/>
      </c>
      <c r="H38" s="379" t="str">
        <f t="shared" si="3"/>
        <v/>
      </c>
      <c r="I38" s="237"/>
      <c r="J38" s="238" t="str">
        <f>IF(B38="-","",IF(COUNTIFS($B$1:B37,B38)&gt;0,"MÁR BEFUTOTT!",IF(COUNTIFS(Rajtlista!B:B,B38)=1,"","Nincs ilyen rsz!")))</f>
        <v/>
      </c>
      <c r="K38" s="239" t="str">
        <f>IFERROR(VLOOKUP(B38,Rajtlista!B:I,2,FALSE),"")</f>
        <v>Cseke Kincső Lelle</v>
      </c>
      <c r="L38" s="239" t="str">
        <f>IFERROR(VLOOKUP(B38,Rajtlista!B:J,6,FALSE),"")</f>
        <v>Budapest I. Kerületi Szilágyi Erzsébet Gimnázium</v>
      </c>
      <c r="M38" s="239" t="str">
        <f>IFERROR(VLOOKUP(B38,Rajtlista!B:I,3,FALSE),"")</f>
        <v>III. kcs. Leány (2007-2008) - 1,5 km klasszikus</v>
      </c>
      <c r="N38" s="240">
        <f>IFERROR(D38-VLOOKUP(B38,Rajtlista!B:J,7,FALSE),"")</f>
        <v>8.5173611111111103E-2</v>
      </c>
    </row>
    <row r="39" spans="1:14" ht="20.100000000000001" customHeight="1" x14ac:dyDescent="0.35">
      <c r="A39" s="233">
        <v>39</v>
      </c>
      <c r="B39" s="234">
        <f t="shared" si="1"/>
        <v>39</v>
      </c>
      <c r="C39" s="241">
        <v>43701</v>
      </c>
      <c r="D39" s="242">
        <v>0.62584490740740739</v>
      </c>
      <c r="E39" s="237">
        <v>0.4225694444444445</v>
      </c>
      <c r="F39" s="379" t="str">
        <f>IFERROR(VLOOKUP(B39,reader!A:D,4,FALSE),"")</f>
        <v/>
      </c>
      <c r="G39" s="381" t="str">
        <f t="shared" si="2"/>
        <v/>
      </c>
      <c r="H39" s="379" t="str">
        <f t="shared" si="3"/>
        <v/>
      </c>
      <c r="I39" s="237"/>
      <c r="J39" s="238" t="str">
        <f>IF(B39="-","",IF(COUNTIFS($B$1:B38,B39)&gt;0,"MÁR BEFUTOTT!",IF(COUNTIFS(Rajtlista!B:B,B39)=1,"","Nincs ilyen rsz!")))</f>
        <v/>
      </c>
      <c r="K39" s="239" t="str">
        <f>IFERROR(VLOOKUP(B39,Rajtlista!B:I,2,FALSE),"")</f>
        <v>Benyovszky Lili</v>
      </c>
      <c r="L39" s="239" t="str">
        <f>IFERROR(VLOOKUP(B39,Rajtlista!B:J,6,FALSE),"")</f>
        <v>Gyöngyössolymosi Nagy Gyula Katolikus Általános Iskola és Alapfokú Művészeti Iskola</v>
      </c>
      <c r="M39" s="239" t="str">
        <f>IFERROR(VLOOKUP(B39,Rajtlista!B:I,3,FALSE),"")</f>
        <v>III. kcs. Leány (2007-2008) - 1,5 km klasszikus</v>
      </c>
      <c r="N39" s="240">
        <f>IFERROR(D39-VLOOKUP(B39,Rajtlista!B:J,7,FALSE),"")</f>
        <v>8.7303240740740806E-2</v>
      </c>
    </row>
    <row r="40" spans="1:14" ht="20.100000000000001" customHeight="1" x14ac:dyDescent="0.35">
      <c r="A40" s="233" t="s">
        <v>34</v>
      </c>
      <c r="B40" s="234" t="str">
        <f t="shared" si="1"/>
        <v>-</v>
      </c>
      <c r="C40" s="241">
        <v>43701</v>
      </c>
      <c r="D40" s="242">
        <v>0.4225694444444445</v>
      </c>
      <c r="E40" s="237">
        <v>0.4225694444444445</v>
      </c>
      <c r="F40" s="379" t="str">
        <f>IFERROR(VLOOKUP(B40,reader!A:D,4,FALSE),"")</f>
        <v/>
      </c>
      <c r="G40" s="381" t="str">
        <f t="shared" si="2"/>
        <v/>
      </c>
      <c r="H40" s="379" t="str">
        <f t="shared" si="3"/>
        <v/>
      </c>
      <c r="I40" s="237"/>
      <c r="J40" s="238" t="str">
        <f>IF(B40="-","",IF(COUNTIFS($B$1:B39,B40)&gt;0,"MÁR BEFUTOTT!",IF(COUNTIFS(Rajtlista!B:B,B40)=1,"","Nincs ilyen rsz!")))</f>
        <v/>
      </c>
      <c r="K40" s="239" t="str">
        <f>IFERROR(VLOOKUP(B40,Rajtlista!B:I,2,FALSE),"")</f>
        <v/>
      </c>
      <c r="L40" s="239" t="str">
        <f>IFERROR(VLOOKUP(B40,Rajtlista!B:J,6,FALSE),"")</f>
        <v/>
      </c>
      <c r="M40" s="239" t="str">
        <f>IFERROR(VLOOKUP(B40,Rajtlista!B:I,3,FALSE),"")</f>
        <v/>
      </c>
      <c r="N40" s="240" t="str">
        <f>IFERROR(D40-VLOOKUP(B40,Rajtlista!B:J,7,FALSE),"")</f>
        <v/>
      </c>
    </row>
    <row r="41" spans="1:14" ht="20.100000000000001" customHeight="1" x14ac:dyDescent="0.35">
      <c r="A41" s="233" t="s">
        <v>34</v>
      </c>
      <c r="B41" s="234" t="str">
        <f t="shared" si="1"/>
        <v>-</v>
      </c>
      <c r="C41" s="241">
        <v>43701</v>
      </c>
      <c r="D41" s="242">
        <v>0.4225694444444445</v>
      </c>
      <c r="E41" s="237">
        <v>0.4225694444444445</v>
      </c>
      <c r="F41" s="379" t="str">
        <f>IFERROR(VLOOKUP(B41,reader!A:D,4,FALSE),"")</f>
        <v/>
      </c>
      <c r="G41" s="381" t="str">
        <f t="shared" si="2"/>
        <v/>
      </c>
      <c r="H41" s="379" t="str">
        <f t="shared" si="3"/>
        <v/>
      </c>
      <c r="I41" s="237"/>
      <c r="J41" s="238" t="str">
        <f>IF(B41="-","",IF(COUNTIFS($B$1:B40,B41)&gt;0,"MÁR BEFUTOTT!",IF(COUNTIFS(Rajtlista!B:B,B41)=1,"","Nincs ilyen rsz!")))</f>
        <v/>
      </c>
      <c r="K41" s="239" t="str">
        <f>IFERROR(VLOOKUP(B41,Rajtlista!B:I,2,FALSE),"")</f>
        <v/>
      </c>
      <c r="L41" s="239" t="str">
        <f>IFERROR(VLOOKUP(B41,Rajtlista!B:J,6,FALSE),"")</f>
        <v/>
      </c>
      <c r="M41" s="239" t="str">
        <f>IFERROR(VLOOKUP(B41,Rajtlista!B:I,3,FALSE),"")</f>
        <v/>
      </c>
      <c r="N41" s="240" t="str">
        <f>IFERROR(D41-VLOOKUP(B41,Rajtlista!B:J,7,FALSE),"")</f>
        <v/>
      </c>
    </row>
    <row r="42" spans="1:14" ht="20.100000000000001" customHeight="1" x14ac:dyDescent="0.35">
      <c r="A42" s="233" t="s">
        <v>34</v>
      </c>
      <c r="B42" s="234" t="str">
        <f t="shared" si="1"/>
        <v>-</v>
      </c>
      <c r="C42" s="241">
        <v>43701</v>
      </c>
      <c r="D42" s="242">
        <v>0.4225694444444445</v>
      </c>
      <c r="E42" s="237">
        <v>0.4225694444444445</v>
      </c>
      <c r="F42" s="379" t="str">
        <f>IFERROR(VLOOKUP(B42,reader!A:D,4,FALSE),"")</f>
        <v/>
      </c>
      <c r="G42" s="381" t="str">
        <f t="shared" si="2"/>
        <v/>
      </c>
      <c r="H42" s="379" t="str">
        <f t="shared" si="3"/>
        <v/>
      </c>
      <c r="I42" s="237"/>
      <c r="J42" s="238" t="str">
        <f>IF(B42="-","",IF(COUNTIFS($B$1:B41,B42)&gt;0,"MÁR BEFUTOTT!",IF(COUNTIFS(Rajtlista!B:B,B42)=1,"","Nincs ilyen rsz!")))</f>
        <v/>
      </c>
      <c r="K42" s="239" t="str">
        <f>IFERROR(VLOOKUP(B42,Rajtlista!B:I,2,FALSE),"")</f>
        <v/>
      </c>
      <c r="L42" s="239" t="str">
        <f>IFERROR(VLOOKUP(B42,Rajtlista!B:J,6,FALSE),"")</f>
        <v/>
      </c>
      <c r="M42" s="239" t="str">
        <f>IFERROR(VLOOKUP(B42,Rajtlista!B:I,3,FALSE),"")</f>
        <v/>
      </c>
      <c r="N42" s="240" t="str">
        <f>IFERROR(D42-VLOOKUP(B42,Rajtlista!B:J,7,FALSE),"")</f>
        <v/>
      </c>
    </row>
    <row r="43" spans="1:14" ht="20.100000000000001" customHeight="1" x14ac:dyDescent="0.35">
      <c r="A43" s="233" t="s">
        <v>34</v>
      </c>
      <c r="B43" s="234" t="str">
        <f t="shared" si="1"/>
        <v>-</v>
      </c>
      <c r="C43" s="241">
        <v>43701</v>
      </c>
      <c r="D43" s="242">
        <v>0.4225694444444445</v>
      </c>
      <c r="E43" s="237">
        <v>0.4225694444444445</v>
      </c>
      <c r="F43" s="379" t="str">
        <f>IFERROR(VLOOKUP(B43,reader!A:D,4,FALSE),"")</f>
        <v/>
      </c>
      <c r="G43" s="381" t="str">
        <f t="shared" si="2"/>
        <v/>
      </c>
      <c r="H43" s="379" t="str">
        <f t="shared" si="3"/>
        <v/>
      </c>
      <c r="I43" s="237"/>
      <c r="J43" s="238" t="str">
        <f>IF(B43="-","",IF(COUNTIFS($B$1:B42,B43)&gt;0,"MÁR BEFUTOTT!",IF(COUNTIFS(Rajtlista!B:B,B43)=1,"","Nincs ilyen rsz!")))</f>
        <v/>
      </c>
      <c r="K43" s="239" t="str">
        <f>IFERROR(VLOOKUP(B43,Rajtlista!B:I,2,FALSE),"")</f>
        <v/>
      </c>
      <c r="L43" s="239" t="str">
        <f>IFERROR(VLOOKUP(B43,Rajtlista!B:J,6,FALSE),"")</f>
        <v/>
      </c>
      <c r="M43" s="239" t="str">
        <f>IFERROR(VLOOKUP(B43,Rajtlista!B:I,3,FALSE),"")</f>
        <v/>
      </c>
      <c r="N43" s="240" t="str">
        <f>IFERROR(D43-VLOOKUP(B43,Rajtlista!B:J,7,FALSE),"")</f>
        <v/>
      </c>
    </row>
    <row r="44" spans="1:14" ht="20.100000000000001" customHeight="1" x14ac:dyDescent="0.35">
      <c r="A44" s="233" t="s">
        <v>34</v>
      </c>
      <c r="B44" s="234" t="str">
        <f t="shared" si="1"/>
        <v>-</v>
      </c>
      <c r="C44" s="241">
        <v>43701</v>
      </c>
      <c r="D44" s="242">
        <v>0.4225694444444445</v>
      </c>
      <c r="E44" s="237">
        <v>0.4225694444444445</v>
      </c>
      <c r="F44" s="379" t="str">
        <f>IFERROR(VLOOKUP(B44,reader!A:D,4,FALSE),"")</f>
        <v/>
      </c>
      <c r="G44" s="381" t="str">
        <f t="shared" si="2"/>
        <v/>
      </c>
      <c r="H44" s="379" t="str">
        <f t="shared" si="3"/>
        <v/>
      </c>
      <c r="I44" s="237"/>
      <c r="J44" s="238" t="str">
        <f>IF(B44="-","",IF(COUNTIFS($B$1:B43,B44)&gt;0,"MÁR BEFUTOTT!",IF(COUNTIFS(Rajtlista!B:B,B44)=1,"","Nincs ilyen rsz!")))</f>
        <v/>
      </c>
      <c r="K44" s="239" t="str">
        <f>IFERROR(VLOOKUP(B44,Rajtlista!B:I,2,FALSE),"")</f>
        <v/>
      </c>
      <c r="L44" s="239" t="str">
        <f>IFERROR(VLOOKUP(B44,Rajtlista!B:J,6,FALSE),"")</f>
        <v/>
      </c>
      <c r="M44" s="239" t="str">
        <f>IFERROR(VLOOKUP(B44,Rajtlista!B:I,3,FALSE),"")</f>
        <v/>
      </c>
      <c r="N44" s="240" t="str">
        <f>IFERROR(D44-VLOOKUP(B44,Rajtlista!B:J,7,FALSE),"")</f>
        <v/>
      </c>
    </row>
    <row r="45" spans="1:14" ht="20.100000000000001" customHeight="1" x14ac:dyDescent="0.35">
      <c r="A45" s="233" t="s">
        <v>34</v>
      </c>
      <c r="B45" s="234" t="str">
        <f t="shared" si="1"/>
        <v>-</v>
      </c>
      <c r="C45" s="241">
        <v>43701</v>
      </c>
      <c r="D45" s="242">
        <v>0.4225694444444445</v>
      </c>
      <c r="E45" s="237">
        <v>0.4225694444444445</v>
      </c>
      <c r="F45" s="379" t="str">
        <f>IFERROR(VLOOKUP(B45,reader!A:D,4,FALSE),"")</f>
        <v/>
      </c>
      <c r="G45" s="381" t="str">
        <f t="shared" si="2"/>
        <v/>
      </c>
      <c r="H45" s="379" t="str">
        <f t="shared" si="3"/>
        <v/>
      </c>
      <c r="I45" s="237"/>
      <c r="J45" s="238" t="str">
        <f>IF(B45="-","",IF(COUNTIFS($B$1:B44,B45)&gt;0,"MÁR BEFUTOTT!",IF(COUNTIFS(Rajtlista!B:B,B45)=1,"","Nincs ilyen rsz!")))</f>
        <v/>
      </c>
      <c r="K45" s="239" t="str">
        <f>IFERROR(VLOOKUP(B45,Rajtlista!B:I,2,FALSE),"")</f>
        <v/>
      </c>
      <c r="L45" s="239" t="str">
        <f>IFERROR(VLOOKUP(B45,Rajtlista!B:J,6,FALSE),"")</f>
        <v/>
      </c>
      <c r="M45" s="239" t="str">
        <f>IFERROR(VLOOKUP(B45,Rajtlista!B:I,3,FALSE),"")</f>
        <v/>
      </c>
      <c r="N45" s="240" t="str">
        <f>IFERROR(D45-VLOOKUP(B45,Rajtlista!B:J,7,FALSE),"")</f>
        <v/>
      </c>
    </row>
    <row r="46" spans="1:14" ht="20.100000000000001" customHeight="1" x14ac:dyDescent="0.35">
      <c r="A46" s="233" t="s">
        <v>34</v>
      </c>
      <c r="B46" s="234" t="str">
        <f t="shared" si="1"/>
        <v>-</v>
      </c>
      <c r="C46" s="241">
        <v>43701</v>
      </c>
      <c r="D46" s="242">
        <v>0.4225694444444445</v>
      </c>
      <c r="E46" s="237">
        <v>0.4225694444444445</v>
      </c>
      <c r="F46" s="379" t="str">
        <f>IFERROR(VLOOKUP(B46,reader!A:D,4,FALSE),"")</f>
        <v/>
      </c>
      <c r="G46" s="381" t="str">
        <f t="shared" si="2"/>
        <v/>
      </c>
      <c r="H46" s="379" t="str">
        <f t="shared" si="3"/>
        <v/>
      </c>
      <c r="I46" s="237"/>
      <c r="J46" s="238" t="str">
        <f>IF(B46="-","",IF(COUNTIFS($B$1:B45,B46)&gt;0,"MÁR BEFUTOTT!",IF(COUNTIFS(Rajtlista!B:B,B46)=1,"","Nincs ilyen rsz!")))</f>
        <v/>
      </c>
      <c r="K46" s="239" t="str">
        <f>IFERROR(VLOOKUP(B46,Rajtlista!B:I,2,FALSE),"")</f>
        <v/>
      </c>
      <c r="L46" s="239" t="str">
        <f>IFERROR(VLOOKUP(B46,Rajtlista!B:J,6,FALSE),"")</f>
        <v/>
      </c>
      <c r="M46" s="239" t="str">
        <f>IFERROR(VLOOKUP(B46,Rajtlista!B:I,3,FALSE),"")</f>
        <v/>
      </c>
      <c r="N46" s="240" t="str">
        <f>IFERROR(D46-VLOOKUP(B46,Rajtlista!B:J,7,FALSE),"")</f>
        <v/>
      </c>
    </row>
    <row r="47" spans="1:14" ht="20.100000000000001" customHeight="1" x14ac:dyDescent="0.35">
      <c r="A47" s="233" t="s">
        <v>34</v>
      </c>
      <c r="B47" s="234" t="str">
        <f t="shared" si="1"/>
        <v>-</v>
      </c>
      <c r="C47" s="241">
        <v>43701</v>
      </c>
      <c r="D47" s="242">
        <v>0.4225694444444445</v>
      </c>
      <c r="E47" s="237">
        <v>0.4225694444444445</v>
      </c>
      <c r="F47" s="379" t="str">
        <f>IFERROR(VLOOKUP(B47,reader!A:D,4,FALSE),"")</f>
        <v/>
      </c>
      <c r="G47" s="381" t="str">
        <f t="shared" si="2"/>
        <v/>
      </c>
      <c r="H47" s="379" t="str">
        <f t="shared" si="3"/>
        <v/>
      </c>
      <c r="I47" s="237"/>
      <c r="J47" s="238" t="str">
        <f>IF(B47="-","",IF(COUNTIFS($B$1:B46,B47)&gt;0,"MÁR BEFUTOTT!",IF(COUNTIFS(Rajtlista!B:B,B47)=1,"","Nincs ilyen rsz!")))</f>
        <v/>
      </c>
      <c r="K47" s="239" t="str">
        <f>IFERROR(VLOOKUP(B47,Rajtlista!B:I,2,FALSE),"")</f>
        <v/>
      </c>
      <c r="L47" s="239" t="str">
        <f>IFERROR(VLOOKUP(B47,Rajtlista!B:J,6,FALSE),"")</f>
        <v/>
      </c>
      <c r="M47" s="239" t="str">
        <f>IFERROR(VLOOKUP(B47,Rajtlista!B:I,3,FALSE),"")</f>
        <v/>
      </c>
      <c r="N47" s="240" t="str">
        <f>IFERROR(D47-VLOOKUP(B47,Rajtlista!B:J,7,FALSE),"")</f>
        <v/>
      </c>
    </row>
    <row r="48" spans="1:14" ht="20.100000000000001" customHeight="1" x14ac:dyDescent="0.35">
      <c r="A48" s="233" t="s">
        <v>34</v>
      </c>
      <c r="B48" s="234" t="str">
        <f t="shared" si="1"/>
        <v>-</v>
      </c>
      <c r="C48" s="241">
        <v>43701</v>
      </c>
      <c r="D48" s="242">
        <v>0.4225694444444445</v>
      </c>
      <c r="E48" s="237">
        <v>0.4225694444444445</v>
      </c>
      <c r="F48" s="379" t="str">
        <f>IFERROR(VLOOKUP(B48,reader!A:D,4,FALSE),"")</f>
        <v/>
      </c>
      <c r="G48" s="381" t="str">
        <f t="shared" si="2"/>
        <v/>
      </c>
      <c r="H48" s="379" t="str">
        <f t="shared" si="3"/>
        <v/>
      </c>
      <c r="I48" s="237"/>
      <c r="J48" s="238" t="str">
        <f>IF(B48="-","",IF(COUNTIFS($B$1:B47,B48)&gt;0,"MÁR BEFUTOTT!",IF(COUNTIFS(Rajtlista!B:B,B48)=1,"","Nincs ilyen rsz!")))</f>
        <v/>
      </c>
      <c r="K48" s="239" t="str">
        <f>IFERROR(VLOOKUP(B48,Rajtlista!B:I,2,FALSE),"")</f>
        <v/>
      </c>
      <c r="L48" s="239" t="str">
        <f>IFERROR(VLOOKUP(B48,Rajtlista!B:J,6,FALSE),"")</f>
        <v/>
      </c>
      <c r="M48" s="239" t="str">
        <f>IFERROR(VLOOKUP(B48,Rajtlista!B:I,3,FALSE),"")</f>
        <v/>
      </c>
      <c r="N48" s="240" t="str">
        <f>IFERROR(D48-VLOOKUP(B48,Rajtlista!B:J,7,FALSE),"")</f>
        <v/>
      </c>
    </row>
    <row r="49" spans="1:14" ht="20.100000000000001" customHeight="1" x14ac:dyDescent="0.35">
      <c r="A49" s="233" t="s">
        <v>34</v>
      </c>
      <c r="B49" s="234" t="str">
        <f t="shared" si="1"/>
        <v>-</v>
      </c>
      <c r="C49" s="241">
        <v>43701</v>
      </c>
      <c r="D49" s="242">
        <v>0.4225694444444445</v>
      </c>
      <c r="E49" s="237">
        <v>0.4225694444444445</v>
      </c>
      <c r="F49" s="379" t="str">
        <f>IFERROR(VLOOKUP(B49,reader!A:D,4,FALSE),"")</f>
        <v/>
      </c>
      <c r="G49" s="381" t="str">
        <f t="shared" si="2"/>
        <v/>
      </c>
      <c r="H49" s="379" t="str">
        <f t="shared" si="3"/>
        <v/>
      </c>
      <c r="I49" s="237"/>
      <c r="J49" s="238" t="str">
        <f>IF(B49="-","",IF(COUNTIFS($B$1:B48,B49)&gt;0,"MÁR BEFUTOTT!",IF(COUNTIFS(Rajtlista!B:B,B49)=1,"","Nincs ilyen rsz!")))</f>
        <v/>
      </c>
      <c r="K49" s="239" t="str">
        <f>IFERROR(VLOOKUP(B49,Rajtlista!B:I,2,FALSE),"")</f>
        <v/>
      </c>
      <c r="L49" s="239" t="str">
        <f>IFERROR(VLOOKUP(B49,Rajtlista!B:J,6,FALSE),"")</f>
        <v/>
      </c>
      <c r="M49" s="239" t="str">
        <f>IFERROR(VLOOKUP(B49,Rajtlista!B:I,3,FALSE),"")</f>
        <v/>
      </c>
      <c r="N49" s="240" t="str">
        <f>IFERROR(D49-VLOOKUP(B49,Rajtlista!B:J,7,FALSE),"")</f>
        <v/>
      </c>
    </row>
    <row r="50" spans="1:14" ht="20.100000000000001" customHeight="1" x14ac:dyDescent="0.35">
      <c r="A50" s="233" t="s">
        <v>34</v>
      </c>
      <c r="B50" s="234" t="str">
        <f t="shared" si="1"/>
        <v>-</v>
      </c>
      <c r="C50" s="241">
        <v>43701</v>
      </c>
      <c r="D50" s="242">
        <v>0.4225694444444445</v>
      </c>
      <c r="E50" s="237">
        <v>0.4225694444444445</v>
      </c>
      <c r="F50" s="379" t="str">
        <f>IFERROR(VLOOKUP(B50,reader!A:D,4,FALSE),"")</f>
        <v/>
      </c>
      <c r="G50" s="381" t="str">
        <f t="shared" si="2"/>
        <v/>
      </c>
      <c r="H50" s="379" t="str">
        <f t="shared" si="3"/>
        <v/>
      </c>
      <c r="I50" s="237"/>
      <c r="J50" s="238" t="str">
        <f>IF(B50="-","",IF(COUNTIFS($B$1:B49,B50)&gt;0,"MÁR BEFUTOTT!",IF(COUNTIFS(Rajtlista!B:B,B50)=1,"","Nincs ilyen rsz!")))</f>
        <v/>
      </c>
      <c r="K50" s="239" t="str">
        <f>IFERROR(VLOOKUP(B50,Rajtlista!B:I,2,FALSE),"")</f>
        <v/>
      </c>
      <c r="L50" s="239" t="str">
        <f>IFERROR(VLOOKUP(B50,Rajtlista!B:J,6,FALSE),"")</f>
        <v/>
      </c>
      <c r="M50" s="239" t="str">
        <f>IFERROR(VLOOKUP(B50,Rajtlista!B:I,3,FALSE),"")</f>
        <v/>
      </c>
      <c r="N50" s="240" t="str">
        <f>IFERROR(D50-VLOOKUP(B50,Rajtlista!B:J,7,FALSE),"")</f>
        <v/>
      </c>
    </row>
    <row r="51" spans="1:14" ht="20.100000000000001" customHeight="1" x14ac:dyDescent="0.35">
      <c r="A51" s="233" t="s">
        <v>34</v>
      </c>
      <c r="B51" s="234" t="str">
        <f t="shared" si="1"/>
        <v>-</v>
      </c>
      <c r="C51" s="241">
        <v>43701</v>
      </c>
      <c r="D51" s="242">
        <v>0.4225694444444445</v>
      </c>
      <c r="E51" s="237">
        <v>0.4225694444444445</v>
      </c>
      <c r="F51" s="379" t="str">
        <f>IFERROR(VLOOKUP(B51,reader!A:D,4,FALSE),"")</f>
        <v/>
      </c>
      <c r="G51" s="381" t="str">
        <f t="shared" si="2"/>
        <v/>
      </c>
      <c r="H51" s="379" t="str">
        <f t="shared" si="3"/>
        <v/>
      </c>
      <c r="I51" s="237"/>
      <c r="J51" s="238" t="str">
        <f>IF(B51="-","",IF(COUNTIFS($B$1:B50,B51)&gt;0,"MÁR BEFUTOTT!",IF(COUNTIFS(Rajtlista!B:B,B51)=1,"","Nincs ilyen rsz!")))</f>
        <v/>
      </c>
      <c r="K51" s="239" t="str">
        <f>IFERROR(VLOOKUP(B51,Rajtlista!B:I,2,FALSE),"")</f>
        <v/>
      </c>
      <c r="L51" s="239" t="str">
        <f>IFERROR(VLOOKUP(B51,Rajtlista!B:J,6,FALSE),"")</f>
        <v/>
      </c>
      <c r="M51" s="239" t="str">
        <f>IFERROR(VLOOKUP(B51,Rajtlista!B:I,3,FALSE),"")</f>
        <v/>
      </c>
      <c r="N51" s="240" t="str">
        <f>IFERROR(D51-VLOOKUP(B51,Rajtlista!B:J,7,FALSE),"")</f>
        <v/>
      </c>
    </row>
    <row r="52" spans="1:14" ht="20.100000000000001" customHeight="1" x14ac:dyDescent="0.35">
      <c r="A52" s="233" t="s">
        <v>34</v>
      </c>
      <c r="B52" s="234" t="str">
        <f t="shared" si="1"/>
        <v>-</v>
      </c>
      <c r="C52" s="241">
        <v>43701</v>
      </c>
      <c r="D52" s="242">
        <v>0.4225694444444445</v>
      </c>
      <c r="E52" s="237">
        <v>0.4225694444444445</v>
      </c>
      <c r="F52" s="379" t="str">
        <f>IFERROR(VLOOKUP(B52,reader!A:D,4,FALSE),"")</f>
        <v/>
      </c>
      <c r="G52" s="381" t="str">
        <f t="shared" si="2"/>
        <v/>
      </c>
      <c r="H52" s="379" t="str">
        <f t="shared" si="3"/>
        <v/>
      </c>
      <c r="I52" s="237"/>
      <c r="J52" s="238" t="str">
        <f>IF(B52="-","",IF(COUNTIFS($B$1:B51,B52)&gt;0,"MÁR BEFUTOTT!",IF(COUNTIFS(Rajtlista!B:B,B52)=1,"","Nincs ilyen rsz!")))</f>
        <v/>
      </c>
      <c r="K52" s="239" t="str">
        <f>IFERROR(VLOOKUP(B52,Rajtlista!B:I,2,FALSE),"")</f>
        <v/>
      </c>
      <c r="L52" s="239" t="str">
        <f>IFERROR(VLOOKUP(B52,Rajtlista!B:J,6,FALSE),"")</f>
        <v/>
      </c>
      <c r="M52" s="239" t="str">
        <f>IFERROR(VLOOKUP(B52,Rajtlista!B:I,3,FALSE),"")</f>
        <v/>
      </c>
      <c r="N52" s="240" t="str">
        <f>IFERROR(D52-VLOOKUP(B52,Rajtlista!B:J,7,FALSE),"")</f>
        <v/>
      </c>
    </row>
    <row r="53" spans="1:14" ht="20.100000000000001" customHeight="1" x14ac:dyDescent="0.35">
      <c r="A53" s="233" t="s">
        <v>34</v>
      </c>
      <c r="B53" s="234" t="str">
        <f t="shared" si="1"/>
        <v>-</v>
      </c>
      <c r="C53" s="241">
        <v>43701</v>
      </c>
      <c r="D53" s="242">
        <v>0.4225694444444445</v>
      </c>
      <c r="E53" s="237">
        <v>0.4225694444444445</v>
      </c>
      <c r="F53" s="379" t="str">
        <f>IFERROR(VLOOKUP(B53,reader!A:D,4,FALSE),"")</f>
        <v/>
      </c>
      <c r="G53" s="381" t="str">
        <f t="shared" si="2"/>
        <v/>
      </c>
      <c r="H53" s="379" t="str">
        <f t="shared" si="3"/>
        <v/>
      </c>
      <c r="I53" s="237"/>
      <c r="J53" s="238" t="str">
        <f>IF(B53="-","",IF(COUNTIFS($B$1:B52,B53)&gt;0,"MÁR BEFUTOTT!",IF(COUNTIFS(Rajtlista!B:B,B53)=1,"","Nincs ilyen rsz!")))</f>
        <v/>
      </c>
      <c r="K53" s="239" t="str">
        <f>IFERROR(VLOOKUP(B53,Rajtlista!B:I,2,FALSE),"")</f>
        <v/>
      </c>
      <c r="L53" s="239" t="str">
        <f>IFERROR(VLOOKUP(B53,Rajtlista!B:J,6,FALSE),"")</f>
        <v/>
      </c>
      <c r="M53" s="239" t="str">
        <f>IFERROR(VLOOKUP(B53,Rajtlista!B:I,3,FALSE),"")</f>
        <v/>
      </c>
      <c r="N53" s="240" t="str">
        <f>IFERROR(D53-VLOOKUP(B53,Rajtlista!B:J,7,FALSE),"")</f>
        <v/>
      </c>
    </row>
    <row r="54" spans="1:14" ht="20.100000000000001" customHeight="1" x14ac:dyDescent="0.35">
      <c r="A54" s="233" t="s">
        <v>34</v>
      </c>
      <c r="B54" s="234" t="str">
        <f t="shared" si="1"/>
        <v>-</v>
      </c>
      <c r="C54" s="241">
        <v>43701</v>
      </c>
      <c r="D54" s="242">
        <v>0.4225694444444445</v>
      </c>
      <c r="E54" s="237">
        <v>0.4225694444444445</v>
      </c>
      <c r="F54" s="379" t="str">
        <f>IFERROR(VLOOKUP(B54,reader!A:D,4,FALSE),"")</f>
        <v/>
      </c>
      <c r="G54" s="381" t="str">
        <f t="shared" si="2"/>
        <v/>
      </c>
      <c r="H54" s="379" t="str">
        <f t="shared" si="3"/>
        <v/>
      </c>
      <c r="I54" s="237"/>
      <c r="J54" s="238" t="str">
        <f>IF(B54="-","",IF(COUNTIFS($B$1:B53,B54)&gt;0,"MÁR BEFUTOTT!",IF(COUNTIFS(Rajtlista!B:B,B54)=1,"","Nincs ilyen rsz!")))</f>
        <v/>
      </c>
      <c r="K54" s="239" t="str">
        <f>IFERROR(VLOOKUP(B54,Rajtlista!B:I,2,FALSE),"")</f>
        <v/>
      </c>
      <c r="L54" s="239" t="str">
        <f>IFERROR(VLOOKUP(B54,Rajtlista!B:J,6,FALSE),"")</f>
        <v/>
      </c>
      <c r="M54" s="239" t="str">
        <f>IFERROR(VLOOKUP(B54,Rajtlista!B:I,3,FALSE),"")</f>
        <v/>
      </c>
      <c r="N54" s="240" t="str">
        <f>IFERROR(D54-VLOOKUP(B54,Rajtlista!B:J,7,FALSE),"")</f>
        <v/>
      </c>
    </row>
    <row r="55" spans="1:14" ht="20.100000000000001" customHeight="1" x14ac:dyDescent="0.35">
      <c r="A55" s="233" t="s">
        <v>34</v>
      </c>
      <c r="B55" s="234" t="str">
        <f t="shared" si="1"/>
        <v>-</v>
      </c>
      <c r="C55" s="241">
        <v>43701</v>
      </c>
      <c r="D55" s="242">
        <v>0.4225694444444445</v>
      </c>
      <c r="E55" s="237">
        <v>0.4225694444444445</v>
      </c>
      <c r="F55" s="379" t="str">
        <f>IFERROR(VLOOKUP(B55,reader!A:D,4,FALSE),"")</f>
        <v/>
      </c>
      <c r="G55" s="381" t="str">
        <f t="shared" si="2"/>
        <v/>
      </c>
      <c r="H55" s="379" t="str">
        <f t="shared" si="3"/>
        <v/>
      </c>
      <c r="I55" s="237"/>
      <c r="J55" s="238" t="str">
        <f>IF(B55="-","",IF(COUNTIFS($B$1:B54,B55)&gt;0,"MÁR BEFUTOTT!",IF(COUNTIFS(Rajtlista!B:B,B55)=1,"","Nincs ilyen rsz!")))</f>
        <v/>
      </c>
      <c r="K55" s="239" t="str">
        <f>IFERROR(VLOOKUP(B55,Rajtlista!B:I,2,FALSE),"")</f>
        <v/>
      </c>
      <c r="L55" s="239" t="str">
        <f>IFERROR(VLOOKUP(B55,Rajtlista!B:J,6,FALSE),"")</f>
        <v/>
      </c>
      <c r="M55" s="239" t="str">
        <f>IFERROR(VLOOKUP(B55,Rajtlista!B:I,3,FALSE),"")</f>
        <v/>
      </c>
      <c r="N55" s="240" t="str">
        <f>IFERROR(D55-VLOOKUP(B55,Rajtlista!B:J,7,FALSE),"")</f>
        <v/>
      </c>
    </row>
    <row r="56" spans="1:14" ht="20.100000000000001" customHeight="1" x14ac:dyDescent="0.35">
      <c r="A56" s="233" t="s">
        <v>34</v>
      </c>
      <c r="B56" s="234" t="str">
        <f t="shared" si="1"/>
        <v>-</v>
      </c>
      <c r="C56" s="241">
        <v>43701</v>
      </c>
      <c r="D56" s="242">
        <v>0.4225694444444445</v>
      </c>
      <c r="E56" s="237">
        <v>0.4225694444444445</v>
      </c>
      <c r="F56" s="379" t="str">
        <f>IFERROR(VLOOKUP(B56,reader!A:D,4,FALSE),"")</f>
        <v/>
      </c>
      <c r="G56" s="381" t="str">
        <f t="shared" si="2"/>
        <v/>
      </c>
      <c r="H56" s="379" t="str">
        <f t="shared" si="3"/>
        <v/>
      </c>
      <c r="I56" s="237"/>
      <c r="J56" s="238" t="str">
        <f>IF(B56="-","",IF(COUNTIFS($B$1:B55,B56)&gt;0,"MÁR BEFUTOTT!",IF(COUNTIFS(Rajtlista!B:B,B56)=1,"","Nincs ilyen rsz!")))</f>
        <v/>
      </c>
      <c r="K56" s="239" t="str">
        <f>IFERROR(VLOOKUP(B56,Rajtlista!B:I,2,FALSE),"")</f>
        <v/>
      </c>
      <c r="L56" s="239" t="str">
        <f>IFERROR(VLOOKUP(B56,Rajtlista!B:J,6,FALSE),"")</f>
        <v/>
      </c>
      <c r="M56" s="239" t="str">
        <f>IFERROR(VLOOKUP(B56,Rajtlista!B:I,3,FALSE),"")</f>
        <v/>
      </c>
      <c r="N56" s="240" t="str">
        <f>IFERROR(D56-VLOOKUP(B56,Rajtlista!B:J,7,FALSE),"")</f>
        <v/>
      </c>
    </row>
    <row r="57" spans="1:14" ht="20.100000000000001" customHeight="1" x14ac:dyDescent="0.35">
      <c r="A57" s="233" t="s">
        <v>34</v>
      </c>
      <c r="B57" s="234" t="str">
        <f t="shared" si="1"/>
        <v>-</v>
      </c>
      <c r="C57" s="241">
        <v>43701</v>
      </c>
      <c r="D57" s="242">
        <v>0.4225694444444445</v>
      </c>
      <c r="E57" s="237">
        <v>0.4225694444444445</v>
      </c>
      <c r="F57" s="379" t="str">
        <f>IFERROR(VLOOKUP(B57,reader!A:D,4,FALSE),"")</f>
        <v/>
      </c>
      <c r="G57" s="381" t="str">
        <f t="shared" si="2"/>
        <v/>
      </c>
      <c r="H57" s="379" t="str">
        <f t="shared" si="3"/>
        <v/>
      </c>
      <c r="I57" s="237"/>
      <c r="J57" s="238" t="str">
        <f>IF(B57="-","",IF(COUNTIFS($B$1:B56,B57)&gt;0,"MÁR BEFUTOTT!",IF(COUNTIFS(Rajtlista!B:B,B57)=1,"","Nincs ilyen rsz!")))</f>
        <v/>
      </c>
      <c r="K57" s="239" t="str">
        <f>IFERROR(VLOOKUP(B57,Rajtlista!B:I,2,FALSE),"")</f>
        <v/>
      </c>
      <c r="L57" s="239" t="str">
        <f>IFERROR(VLOOKUP(B57,Rajtlista!B:J,6,FALSE),"")</f>
        <v/>
      </c>
      <c r="M57" s="239" t="str">
        <f>IFERROR(VLOOKUP(B57,Rajtlista!B:I,3,FALSE),"")</f>
        <v/>
      </c>
      <c r="N57" s="240" t="str">
        <f>IFERROR(D57-VLOOKUP(B57,Rajtlista!B:J,7,FALSE),"")</f>
        <v/>
      </c>
    </row>
    <row r="58" spans="1:14" ht="20.100000000000001" customHeight="1" x14ac:dyDescent="0.35">
      <c r="A58" s="233" t="s">
        <v>34</v>
      </c>
      <c r="B58" s="234" t="str">
        <f t="shared" si="1"/>
        <v>-</v>
      </c>
      <c r="C58" s="241">
        <v>43701</v>
      </c>
      <c r="D58" s="242">
        <v>0.4225694444444445</v>
      </c>
      <c r="E58" s="237">
        <v>0.4225694444444445</v>
      </c>
      <c r="F58" s="379" t="str">
        <f>IFERROR(VLOOKUP(B58,reader!A:D,4,FALSE),"")</f>
        <v/>
      </c>
      <c r="G58" s="381" t="str">
        <f t="shared" si="2"/>
        <v/>
      </c>
      <c r="H58" s="379" t="str">
        <f t="shared" si="3"/>
        <v/>
      </c>
      <c r="I58" s="237"/>
      <c r="J58" s="238" t="str">
        <f>IF(B58="-","",IF(COUNTIFS($B$1:B57,B58)&gt;0,"MÁR BEFUTOTT!",IF(COUNTIFS(Rajtlista!B:B,B58)=1,"","Nincs ilyen rsz!")))</f>
        <v/>
      </c>
      <c r="K58" s="239" t="str">
        <f>IFERROR(VLOOKUP(B58,Rajtlista!B:I,2,FALSE),"")</f>
        <v/>
      </c>
      <c r="L58" s="239" t="str">
        <f>IFERROR(VLOOKUP(B58,Rajtlista!B:J,6,FALSE),"")</f>
        <v/>
      </c>
      <c r="M58" s="239" t="str">
        <f>IFERROR(VLOOKUP(B58,Rajtlista!B:I,3,FALSE),"")</f>
        <v/>
      </c>
      <c r="N58" s="240" t="str">
        <f>IFERROR(D58-VLOOKUP(B58,Rajtlista!B:J,7,FALSE),"")</f>
        <v/>
      </c>
    </row>
    <row r="59" spans="1:14" ht="20.100000000000001" customHeight="1" x14ac:dyDescent="0.35">
      <c r="A59" s="233" t="s">
        <v>34</v>
      </c>
      <c r="B59" s="234" t="str">
        <f t="shared" si="1"/>
        <v>-</v>
      </c>
      <c r="C59" s="241">
        <v>43701</v>
      </c>
      <c r="D59" s="242">
        <v>0.4225694444444445</v>
      </c>
      <c r="E59" s="237">
        <v>0.4225694444444445</v>
      </c>
      <c r="F59" s="379" t="str">
        <f>IFERROR(VLOOKUP(B59,reader!A:D,4,FALSE),"")</f>
        <v/>
      </c>
      <c r="G59" s="381" t="str">
        <f t="shared" si="2"/>
        <v/>
      </c>
      <c r="H59" s="379" t="str">
        <f t="shared" si="3"/>
        <v/>
      </c>
      <c r="I59" s="237"/>
      <c r="J59" s="238" t="str">
        <f>IF(B59="-","",IF(COUNTIFS($B$1:B58,B59)&gt;0,"MÁR BEFUTOTT!",IF(COUNTIFS(Rajtlista!B:B,B59)=1,"","Nincs ilyen rsz!")))</f>
        <v/>
      </c>
      <c r="K59" s="239" t="str">
        <f>IFERROR(VLOOKUP(B59,Rajtlista!B:I,2,FALSE),"")</f>
        <v/>
      </c>
      <c r="L59" s="239" t="str">
        <f>IFERROR(VLOOKUP(B59,Rajtlista!B:J,6,FALSE),"")</f>
        <v/>
      </c>
      <c r="M59" s="239" t="str">
        <f>IFERROR(VLOOKUP(B59,Rajtlista!B:I,3,FALSE),"")</f>
        <v/>
      </c>
      <c r="N59" s="240" t="str">
        <f>IFERROR(D59-VLOOKUP(B59,Rajtlista!B:J,7,FALSE),"")</f>
        <v/>
      </c>
    </row>
    <row r="60" spans="1:14" ht="20.100000000000001" customHeight="1" x14ac:dyDescent="0.35">
      <c r="A60" s="233" t="s">
        <v>34</v>
      </c>
      <c r="B60" s="234" t="str">
        <f t="shared" si="1"/>
        <v>-</v>
      </c>
      <c r="C60" s="241">
        <v>43701</v>
      </c>
      <c r="D60" s="242">
        <v>0.4225694444444445</v>
      </c>
      <c r="E60" s="237">
        <v>0.4225694444444445</v>
      </c>
      <c r="F60" s="379" t="str">
        <f>IFERROR(VLOOKUP(B60,reader!A:D,4,FALSE),"")</f>
        <v/>
      </c>
      <c r="G60" s="381" t="str">
        <f t="shared" si="2"/>
        <v/>
      </c>
      <c r="H60" s="379" t="str">
        <f t="shared" si="3"/>
        <v/>
      </c>
      <c r="I60" s="237"/>
      <c r="J60" s="238" t="str">
        <f>IF(B60="-","",IF(COUNTIFS($B$1:B59,B60)&gt;0,"MÁR BEFUTOTT!",IF(COUNTIFS(Rajtlista!B:B,B60)=1,"","Nincs ilyen rsz!")))</f>
        <v/>
      </c>
      <c r="K60" s="239" t="str">
        <f>IFERROR(VLOOKUP(B60,Rajtlista!B:I,2,FALSE),"")</f>
        <v/>
      </c>
      <c r="L60" s="239" t="str">
        <f>IFERROR(VLOOKUP(B60,Rajtlista!B:J,6,FALSE),"")</f>
        <v/>
      </c>
      <c r="M60" s="239" t="str">
        <f>IFERROR(VLOOKUP(B60,Rajtlista!B:I,3,FALSE),"")</f>
        <v/>
      </c>
      <c r="N60" s="240" t="str">
        <f>IFERROR(D60-VLOOKUP(B60,Rajtlista!B:J,7,FALSE),"")</f>
        <v/>
      </c>
    </row>
    <row r="61" spans="1:14" ht="20.100000000000001" customHeight="1" x14ac:dyDescent="0.35">
      <c r="A61" s="233" t="s">
        <v>34</v>
      </c>
      <c r="B61" s="234" t="str">
        <f t="shared" si="1"/>
        <v>-</v>
      </c>
      <c r="C61" s="241">
        <v>43701</v>
      </c>
      <c r="D61" s="242">
        <v>0.4225694444444445</v>
      </c>
      <c r="E61" s="237">
        <v>0.4225694444444445</v>
      </c>
      <c r="F61" s="379" t="str">
        <f>IFERROR(VLOOKUP(B61,reader!A:D,4,FALSE),"")</f>
        <v/>
      </c>
      <c r="G61" s="381" t="str">
        <f t="shared" si="2"/>
        <v/>
      </c>
      <c r="H61" s="379" t="str">
        <f t="shared" si="3"/>
        <v/>
      </c>
      <c r="I61" s="237"/>
      <c r="J61" s="238" t="str">
        <f>IF(B61="-","",IF(COUNTIFS($B$1:B60,B61)&gt;0,"MÁR BEFUTOTT!",IF(COUNTIFS(Rajtlista!B:B,B61)=1,"","Nincs ilyen rsz!")))</f>
        <v/>
      </c>
      <c r="K61" s="239" t="str">
        <f>IFERROR(VLOOKUP(B61,Rajtlista!B:I,2,FALSE),"")</f>
        <v/>
      </c>
      <c r="L61" s="239" t="str">
        <f>IFERROR(VLOOKUP(B61,Rajtlista!B:J,6,FALSE),"")</f>
        <v/>
      </c>
      <c r="M61" s="239" t="str">
        <f>IFERROR(VLOOKUP(B61,Rajtlista!B:I,3,FALSE),"")</f>
        <v/>
      </c>
      <c r="N61" s="240" t="str">
        <f>IFERROR(D61-VLOOKUP(B61,Rajtlista!B:J,7,FALSE),"")</f>
        <v/>
      </c>
    </row>
    <row r="62" spans="1:14" ht="20.100000000000001" customHeight="1" x14ac:dyDescent="0.35">
      <c r="A62" s="233" t="s">
        <v>34</v>
      </c>
      <c r="B62" s="234" t="str">
        <f t="shared" si="1"/>
        <v>-</v>
      </c>
      <c r="C62" s="241">
        <v>43701</v>
      </c>
      <c r="D62" s="242">
        <v>0.4225694444444445</v>
      </c>
      <c r="E62" s="237">
        <v>0.4225694444444445</v>
      </c>
      <c r="F62" s="379" t="str">
        <f>IFERROR(VLOOKUP(B62,reader!A:D,4,FALSE),"")</f>
        <v/>
      </c>
      <c r="G62" s="381" t="str">
        <f t="shared" si="2"/>
        <v/>
      </c>
      <c r="H62" s="379" t="str">
        <f t="shared" si="3"/>
        <v/>
      </c>
      <c r="I62" s="237"/>
      <c r="J62" s="238" t="str">
        <f>IF(B62="-","",IF(COUNTIFS($B$1:B61,B62)&gt;0,"MÁR BEFUTOTT!",IF(COUNTIFS(Rajtlista!B:B,B62)=1,"","Nincs ilyen rsz!")))</f>
        <v/>
      </c>
      <c r="K62" s="239" t="str">
        <f>IFERROR(VLOOKUP(B62,Rajtlista!B:I,2,FALSE),"")</f>
        <v/>
      </c>
      <c r="L62" s="239" t="str">
        <f>IFERROR(VLOOKUP(B62,Rajtlista!B:J,6,FALSE),"")</f>
        <v/>
      </c>
      <c r="M62" s="239" t="str">
        <f>IFERROR(VLOOKUP(B62,Rajtlista!B:I,3,FALSE),"")</f>
        <v/>
      </c>
      <c r="N62" s="240" t="str">
        <f>IFERROR(D62-VLOOKUP(B62,Rajtlista!B:J,7,FALSE),"")</f>
        <v/>
      </c>
    </row>
    <row r="63" spans="1:14" ht="20.100000000000001" customHeight="1" x14ac:dyDescent="0.35">
      <c r="A63" s="233" t="s">
        <v>34</v>
      </c>
      <c r="B63" s="234" t="str">
        <f t="shared" si="1"/>
        <v>-</v>
      </c>
      <c r="C63" s="241">
        <v>43701</v>
      </c>
      <c r="D63" s="242">
        <v>0.4225694444444445</v>
      </c>
      <c r="E63" s="237">
        <v>0.4225694444444445</v>
      </c>
      <c r="F63" s="379" t="str">
        <f>IFERROR(VLOOKUP(B63,reader!A:D,4,FALSE),"")</f>
        <v/>
      </c>
      <c r="G63" s="381" t="str">
        <f t="shared" si="2"/>
        <v/>
      </c>
      <c r="H63" s="379" t="str">
        <f t="shared" si="3"/>
        <v/>
      </c>
      <c r="I63" s="237"/>
      <c r="J63" s="238" t="str">
        <f>IF(B63="-","",IF(COUNTIFS($B$1:B62,B63)&gt;0,"MÁR BEFUTOTT!",IF(COUNTIFS(Rajtlista!B:B,B63)=1,"","Nincs ilyen rsz!")))</f>
        <v/>
      </c>
      <c r="K63" s="239" t="str">
        <f>IFERROR(VLOOKUP(B63,Rajtlista!B:I,2,FALSE),"")</f>
        <v/>
      </c>
      <c r="L63" s="239" t="str">
        <f>IFERROR(VLOOKUP(B63,Rajtlista!B:J,6,FALSE),"")</f>
        <v/>
      </c>
      <c r="M63" s="239" t="str">
        <f>IFERROR(VLOOKUP(B63,Rajtlista!B:I,3,FALSE),"")</f>
        <v/>
      </c>
      <c r="N63" s="240" t="str">
        <f>IFERROR(D63-VLOOKUP(B63,Rajtlista!B:J,7,FALSE),"")</f>
        <v/>
      </c>
    </row>
    <row r="64" spans="1:14" ht="20.100000000000001" customHeight="1" x14ac:dyDescent="0.35">
      <c r="A64" s="233" t="s">
        <v>34</v>
      </c>
      <c r="B64" s="234" t="str">
        <f t="shared" si="1"/>
        <v>-</v>
      </c>
      <c r="C64" s="241">
        <v>43701</v>
      </c>
      <c r="D64" s="242">
        <v>0.4225694444444445</v>
      </c>
      <c r="E64" s="237">
        <v>0.4225694444444445</v>
      </c>
      <c r="F64" s="379" t="str">
        <f>IFERROR(VLOOKUP(B64,reader!A:D,4,FALSE),"")</f>
        <v/>
      </c>
      <c r="G64" s="381" t="str">
        <f t="shared" si="2"/>
        <v/>
      </c>
      <c r="H64" s="379" t="str">
        <f t="shared" si="3"/>
        <v/>
      </c>
      <c r="I64" s="237"/>
      <c r="J64" s="238" t="str">
        <f>IF(B64="-","",IF(COUNTIFS($B$1:B63,B64)&gt;0,"MÁR BEFUTOTT!",IF(COUNTIFS(Rajtlista!B:B,B64)=1,"","Nincs ilyen rsz!")))</f>
        <v/>
      </c>
      <c r="K64" s="239" t="str">
        <f>IFERROR(VLOOKUP(B64,Rajtlista!B:I,2,FALSE),"")</f>
        <v/>
      </c>
      <c r="L64" s="239" t="str">
        <f>IFERROR(VLOOKUP(B64,Rajtlista!B:J,6,FALSE),"")</f>
        <v/>
      </c>
      <c r="M64" s="239" t="str">
        <f>IFERROR(VLOOKUP(B64,Rajtlista!B:I,3,FALSE),"")</f>
        <v/>
      </c>
      <c r="N64" s="240" t="str">
        <f>IFERROR(D64-VLOOKUP(B64,Rajtlista!B:J,7,FALSE),"")</f>
        <v/>
      </c>
    </row>
    <row r="65" spans="1:14" ht="20.100000000000001" customHeight="1" x14ac:dyDescent="0.35">
      <c r="A65" s="233" t="s">
        <v>34</v>
      </c>
      <c r="B65" s="234" t="str">
        <f t="shared" si="1"/>
        <v>-</v>
      </c>
      <c r="C65" s="241">
        <v>43701</v>
      </c>
      <c r="D65" s="242">
        <v>0.4225694444444445</v>
      </c>
      <c r="E65" s="237">
        <v>0.4225694444444445</v>
      </c>
      <c r="F65" s="379" t="str">
        <f>IFERROR(VLOOKUP(B65,reader!A:D,4,FALSE),"")</f>
        <v/>
      </c>
      <c r="G65" s="381" t="str">
        <f t="shared" si="2"/>
        <v/>
      </c>
      <c r="H65" s="379" t="str">
        <f t="shared" si="3"/>
        <v/>
      </c>
      <c r="I65" s="237"/>
      <c r="J65" s="238" t="str">
        <f>IF(B65="-","",IF(COUNTIFS($B$1:B64,B65)&gt;0,"MÁR BEFUTOTT!",IF(COUNTIFS(Rajtlista!B:B,B65)=1,"","Nincs ilyen rsz!")))</f>
        <v/>
      </c>
      <c r="K65" s="239" t="str">
        <f>IFERROR(VLOOKUP(B65,Rajtlista!B:I,2,FALSE),"")</f>
        <v/>
      </c>
      <c r="L65" s="239" t="str">
        <f>IFERROR(VLOOKUP(B65,Rajtlista!B:J,6,FALSE),"")</f>
        <v/>
      </c>
      <c r="M65" s="239" t="str">
        <f>IFERROR(VLOOKUP(B65,Rajtlista!B:I,3,FALSE),"")</f>
        <v/>
      </c>
      <c r="N65" s="240" t="str">
        <f>IFERROR(D65-VLOOKUP(B65,Rajtlista!B:J,7,FALSE),"")</f>
        <v/>
      </c>
    </row>
    <row r="66" spans="1:14" ht="20.100000000000001" customHeight="1" x14ac:dyDescent="0.35">
      <c r="A66" s="233" t="s">
        <v>34</v>
      </c>
      <c r="B66" s="234" t="str">
        <f t="shared" si="1"/>
        <v>-</v>
      </c>
      <c r="C66" s="241">
        <v>43701</v>
      </c>
      <c r="D66" s="242">
        <v>0.4225694444444445</v>
      </c>
      <c r="E66" s="237">
        <v>0.4225694444444445</v>
      </c>
      <c r="F66" s="379" t="str">
        <f>IFERROR(VLOOKUP(B66,reader!A:D,4,FALSE),"")</f>
        <v/>
      </c>
      <c r="G66" s="381" t="str">
        <f t="shared" si="2"/>
        <v/>
      </c>
      <c r="H66" s="379" t="str">
        <f t="shared" si="3"/>
        <v/>
      </c>
      <c r="I66" s="237"/>
      <c r="J66" s="238" t="str">
        <f>IF(B66="-","",IF(COUNTIFS($B$1:B65,B66)&gt;0,"MÁR BEFUTOTT!",IF(COUNTIFS(Rajtlista!B:B,B66)=1,"","Nincs ilyen rsz!")))</f>
        <v/>
      </c>
      <c r="K66" s="239" t="str">
        <f>IFERROR(VLOOKUP(B66,Rajtlista!B:I,2,FALSE),"")</f>
        <v/>
      </c>
      <c r="L66" s="239" t="str">
        <f>IFERROR(VLOOKUP(B66,Rajtlista!B:J,6,FALSE),"")</f>
        <v/>
      </c>
      <c r="M66" s="239" t="str">
        <f>IFERROR(VLOOKUP(B66,Rajtlista!B:I,3,FALSE),"")</f>
        <v/>
      </c>
      <c r="N66" s="240" t="str">
        <f>IFERROR(D66-VLOOKUP(B66,Rajtlista!B:J,7,FALSE),"")</f>
        <v/>
      </c>
    </row>
    <row r="67" spans="1:14" ht="20.100000000000001" customHeight="1" x14ac:dyDescent="0.35">
      <c r="A67" s="233" t="s">
        <v>34</v>
      </c>
      <c r="B67" s="234" t="str">
        <f t="shared" ref="B67:B69" si="4">A67</f>
        <v>-</v>
      </c>
      <c r="C67" s="241">
        <v>43701</v>
      </c>
      <c r="D67" s="242">
        <v>0.4225694444444445</v>
      </c>
      <c r="E67" s="237">
        <v>0.4225694444444445</v>
      </c>
      <c r="F67" s="379" t="str">
        <f>IFERROR(VLOOKUP(B67,reader!A:D,4,FALSE),"")</f>
        <v/>
      </c>
      <c r="G67" s="381" t="str">
        <f t="shared" ref="G67:G108" si="5">IF(F67="","",IF(D67&gt;F67,"-",IF(D67&lt;F67,"+","")))</f>
        <v/>
      </c>
      <c r="H67" s="379" t="str">
        <f t="shared" ref="H67:H108" si="6">IF(F67="","",ABS(F67-D67))</f>
        <v/>
      </c>
      <c r="I67" s="237"/>
      <c r="J67" s="238" t="str">
        <f>IF(B67="-","",IF(COUNTIFS($B$1:B66,B67)&gt;0,"MÁR BEFUTOTT!",IF(COUNTIFS(Rajtlista!B:B,B67)=1,"","Nincs ilyen rsz!")))</f>
        <v/>
      </c>
      <c r="K67" s="239" t="str">
        <f>IFERROR(VLOOKUP(B67,Rajtlista!B:I,2,FALSE),"")</f>
        <v/>
      </c>
      <c r="L67" s="239" t="str">
        <f>IFERROR(VLOOKUP(B67,Rajtlista!B:J,6,FALSE),"")</f>
        <v/>
      </c>
      <c r="M67" s="239" t="str">
        <f>IFERROR(VLOOKUP(B67,Rajtlista!B:I,3,FALSE),"")</f>
        <v/>
      </c>
      <c r="N67" s="240" t="str">
        <f>IFERROR(D67-VLOOKUP(B67,Rajtlista!B:J,7,FALSE),"")</f>
        <v/>
      </c>
    </row>
    <row r="68" spans="1:14" ht="20.100000000000001" customHeight="1" x14ac:dyDescent="0.35">
      <c r="A68" s="233" t="s">
        <v>34</v>
      </c>
      <c r="B68" s="234" t="str">
        <f t="shared" si="4"/>
        <v>-</v>
      </c>
      <c r="C68" s="241">
        <v>43701</v>
      </c>
      <c r="D68" s="242">
        <v>0.4225694444444445</v>
      </c>
      <c r="E68" s="237">
        <v>0.4225694444444445</v>
      </c>
      <c r="F68" s="379" t="str">
        <f>IFERROR(VLOOKUP(B68,reader!A:D,4,FALSE),"")</f>
        <v/>
      </c>
      <c r="G68" s="381" t="str">
        <f t="shared" si="5"/>
        <v/>
      </c>
      <c r="H68" s="379" t="str">
        <f t="shared" si="6"/>
        <v/>
      </c>
      <c r="I68" s="237"/>
      <c r="J68" s="238" t="str">
        <f>IF(B68="-","",IF(COUNTIFS($B$1:B67,B68)&gt;0,"MÁR BEFUTOTT!",IF(COUNTIFS(Rajtlista!B:B,B68)=1,"","Nincs ilyen rsz!")))</f>
        <v/>
      </c>
      <c r="K68" s="239" t="str">
        <f>IFERROR(VLOOKUP(B68,Rajtlista!B:I,2,FALSE),"")</f>
        <v/>
      </c>
      <c r="L68" s="239" t="str">
        <f>IFERROR(VLOOKUP(B68,Rajtlista!B:J,6,FALSE),"")</f>
        <v/>
      </c>
      <c r="M68" s="239" t="str">
        <f>IFERROR(VLOOKUP(B68,Rajtlista!B:I,3,FALSE),"")</f>
        <v/>
      </c>
      <c r="N68" s="240" t="str">
        <f>IFERROR(D68-VLOOKUP(B68,Rajtlista!B:J,7,FALSE),"")</f>
        <v/>
      </c>
    </row>
    <row r="69" spans="1:14" ht="20.100000000000001" customHeight="1" x14ac:dyDescent="0.35">
      <c r="A69" s="233" t="s">
        <v>34</v>
      </c>
      <c r="B69" s="234" t="str">
        <f t="shared" si="4"/>
        <v>-</v>
      </c>
      <c r="C69" s="241">
        <v>43701</v>
      </c>
      <c r="D69" s="242">
        <v>0.4225694444444445</v>
      </c>
      <c r="E69" s="237">
        <v>0.4225694444444445</v>
      </c>
      <c r="F69" s="379" t="str">
        <f>IFERROR(VLOOKUP(B69,reader!A:D,4,FALSE),"")</f>
        <v/>
      </c>
      <c r="G69" s="381" t="str">
        <f t="shared" si="5"/>
        <v/>
      </c>
      <c r="H69" s="379" t="str">
        <f t="shared" si="6"/>
        <v/>
      </c>
      <c r="I69" s="237"/>
      <c r="J69" s="238" t="str">
        <f>IF(B69="-","",IF(COUNTIFS($B$1:B68,B69)&gt;0,"MÁR BEFUTOTT!",IF(COUNTIFS(Rajtlista!B:B,B69)=1,"","Nincs ilyen rsz!")))</f>
        <v/>
      </c>
      <c r="K69" s="239" t="str">
        <f>IFERROR(VLOOKUP(B69,Rajtlista!B:I,2,FALSE),"")</f>
        <v/>
      </c>
      <c r="L69" s="239" t="str">
        <f>IFERROR(VLOOKUP(B69,Rajtlista!B:J,6,FALSE),"")</f>
        <v/>
      </c>
      <c r="M69" s="239" t="str">
        <f>IFERROR(VLOOKUP(B69,Rajtlista!B:I,3,FALSE),"")</f>
        <v/>
      </c>
      <c r="N69" s="240" t="str">
        <f>IFERROR(D69-VLOOKUP(B69,Rajtlista!B:J,7,FALSE),"")</f>
        <v/>
      </c>
    </row>
    <row r="70" spans="1:14" ht="20.100000000000001" customHeight="1" x14ac:dyDescent="0.35">
      <c r="A70" s="233" t="s">
        <v>34</v>
      </c>
      <c r="B70" s="234" t="str">
        <f t="shared" ref="B70:B108" si="7">A70</f>
        <v>-</v>
      </c>
      <c r="C70" s="241">
        <v>43337</v>
      </c>
      <c r="D70" s="242">
        <v>0.41606481481481478</v>
      </c>
      <c r="E70" s="237"/>
      <c r="F70" s="379" t="str">
        <f>IFERROR(VLOOKUP(B70,reader!A:D,4,FALSE),"")</f>
        <v/>
      </c>
      <c r="G70" s="381" t="str">
        <f t="shared" si="5"/>
        <v/>
      </c>
      <c r="H70" s="379" t="str">
        <f t="shared" si="6"/>
        <v/>
      </c>
      <c r="I70" s="237"/>
      <c r="J70" s="238" t="str">
        <f>IF(B70="-","",IF(COUNTIFS($B$1:B69,B70)&gt;0,"MÁR BEFUTOTT!",IF(COUNTIFS(Rajtlista!B:B,B70)=1,"","Nincs ilyen rsz!")))</f>
        <v/>
      </c>
      <c r="K70" s="239" t="str">
        <f>IFERROR(VLOOKUP(B70,Rajtlista!B:I,2,FALSE),"")</f>
        <v/>
      </c>
      <c r="L70" s="239" t="str">
        <f>IFERROR(VLOOKUP(B70,Rajtlista!B:J,6,FALSE),"")</f>
        <v/>
      </c>
      <c r="M70" s="239" t="str">
        <f>IFERROR(VLOOKUP(B70,Rajtlista!B:I,3,FALSE),"")</f>
        <v/>
      </c>
      <c r="N70" s="240" t="str">
        <f>IFERROR(D70-VLOOKUP(B70,Rajtlista!B:J,7,FALSE),"")</f>
        <v/>
      </c>
    </row>
    <row r="71" spans="1:14" ht="20.100000000000001" customHeight="1" x14ac:dyDescent="0.35">
      <c r="A71" s="233" t="s">
        <v>34</v>
      </c>
      <c r="B71" s="234" t="str">
        <f t="shared" si="7"/>
        <v>-</v>
      </c>
      <c r="C71" s="241">
        <v>43337</v>
      </c>
      <c r="D71" s="242">
        <v>0.41606481481481478</v>
      </c>
      <c r="E71" s="237"/>
      <c r="F71" s="379" t="str">
        <f>IFERROR(VLOOKUP(B71,reader!A:D,4,FALSE),"")</f>
        <v/>
      </c>
      <c r="G71" s="381" t="str">
        <f t="shared" si="5"/>
        <v/>
      </c>
      <c r="H71" s="379" t="str">
        <f t="shared" si="6"/>
        <v/>
      </c>
      <c r="I71" s="237"/>
      <c r="J71" s="238" t="str">
        <f>IF(B71="-","",IF(COUNTIFS($B$1:B70,B71)&gt;0,"MÁR BEFUTOTT!",IF(COUNTIFS(Rajtlista!B:B,B71)=1,"","Nincs ilyen rsz!")))</f>
        <v/>
      </c>
      <c r="K71" s="239" t="str">
        <f>IFERROR(VLOOKUP(B71,Rajtlista!B:I,2,FALSE),"")</f>
        <v/>
      </c>
      <c r="L71" s="239" t="str">
        <f>IFERROR(VLOOKUP(B71,Rajtlista!B:J,6,FALSE),"")</f>
        <v/>
      </c>
      <c r="M71" s="239" t="str">
        <f>IFERROR(VLOOKUP(B71,Rajtlista!B:I,3,FALSE),"")</f>
        <v/>
      </c>
      <c r="N71" s="240" t="str">
        <f>IFERROR(D71-VLOOKUP(B71,Rajtlista!B:J,7,FALSE),"")</f>
        <v/>
      </c>
    </row>
    <row r="72" spans="1:14" ht="20.100000000000001" customHeight="1" x14ac:dyDescent="0.35">
      <c r="A72" s="233" t="s">
        <v>34</v>
      </c>
      <c r="B72" s="234" t="str">
        <f t="shared" si="7"/>
        <v>-</v>
      </c>
      <c r="C72" s="241">
        <v>43337</v>
      </c>
      <c r="D72" s="242">
        <v>0.41606481481481478</v>
      </c>
      <c r="E72" s="237"/>
      <c r="F72" s="379" t="str">
        <f>IFERROR(VLOOKUP(B72,reader!A:D,4,FALSE),"")</f>
        <v/>
      </c>
      <c r="G72" s="381" t="str">
        <f t="shared" si="5"/>
        <v/>
      </c>
      <c r="H72" s="379" t="str">
        <f t="shared" si="6"/>
        <v/>
      </c>
      <c r="I72" s="237"/>
      <c r="J72" s="238" t="str">
        <f>IF(B72="-","",IF(COUNTIFS($B$1:B71,B72)&gt;0,"MÁR BEFUTOTT!",IF(COUNTIFS(Rajtlista!B:B,B72)=1,"","Nincs ilyen rsz!")))</f>
        <v/>
      </c>
      <c r="K72" s="239" t="str">
        <f>IFERROR(VLOOKUP(B72,Rajtlista!B:I,2,FALSE),"")</f>
        <v/>
      </c>
      <c r="L72" s="239" t="str">
        <f>IFERROR(VLOOKUP(B72,Rajtlista!B:J,6,FALSE),"")</f>
        <v/>
      </c>
      <c r="M72" s="239" t="str">
        <f>IFERROR(VLOOKUP(B72,Rajtlista!B:I,3,FALSE),"")</f>
        <v/>
      </c>
      <c r="N72" s="240" t="str">
        <f>IFERROR(D72-VLOOKUP(B72,Rajtlista!B:J,7,FALSE),"")</f>
        <v/>
      </c>
    </row>
    <row r="73" spans="1:14" ht="20.100000000000001" customHeight="1" x14ac:dyDescent="0.35">
      <c r="A73" s="233" t="s">
        <v>34</v>
      </c>
      <c r="B73" s="234" t="str">
        <f t="shared" si="7"/>
        <v>-</v>
      </c>
      <c r="C73" s="241">
        <v>43337</v>
      </c>
      <c r="D73" s="242">
        <v>0.41606481481481478</v>
      </c>
      <c r="E73" s="237"/>
      <c r="F73" s="379" t="str">
        <f>IFERROR(VLOOKUP(B73,reader!A:D,4,FALSE),"")</f>
        <v/>
      </c>
      <c r="G73" s="381" t="str">
        <f t="shared" si="5"/>
        <v/>
      </c>
      <c r="H73" s="379" t="str">
        <f t="shared" si="6"/>
        <v/>
      </c>
      <c r="I73" s="237"/>
      <c r="J73" s="238" t="str">
        <f>IF(B73="-","",IF(COUNTIFS($B$1:B72,B73)&gt;0,"MÁR BEFUTOTT!",IF(COUNTIFS(Rajtlista!B:B,B73)=1,"","Nincs ilyen rsz!")))</f>
        <v/>
      </c>
      <c r="K73" s="239" t="str">
        <f>IFERROR(VLOOKUP(B73,Rajtlista!B:I,2,FALSE),"")</f>
        <v/>
      </c>
      <c r="L73" s="239" t="str">
        <f>IFERROR(VLOOKUP(B73,Rajtlista!B:J,6,FALSE),"")</f>
        <v/>
      </c>
      <c r="M73" s="239" t="str">
        <f>IFERROR(VLOOKUP(B73,Rajtlista!B:I,3,FALSE),"")</f>
        <v/>
      </c>
      <c r="N73" s="240" t="str">
        <f>IFERROR(D73-VLOOKUP(B73,Rajtlista!B:J,7,FALSE),"")</f>
        <v/>
      </c>
    </row>
    <row r="74" spans="1:14" ht="20.100000000000001" customHeight="1" x14ac:dyDescent="0.35">
      <c r="A74" s="233" t="s">
        <v>34</v>
      </c>
      <c r="B74" s="234" t="str">
        <f t="shared" si="7"/>
        <v>-</v>
      </c>
      <c r="C74" s="241">
        <v>43337</v>
      </c>
      <c r="D74" s="242">
        <v>0.41606481481481478</v>
      </c>
      <c r="E74" s="237"/>
      <c r="F74" s="379" t="str">
        <f>IFERROR(VLOOKUP(B74,reader!A:D,4,FALSE),"")</f>
        <v/>
      </c>
      <c r="G74" s="381" t="str">
        <f t="shared" si="5"/>
        <v/>
      </c>
      <c r="H74" s="379" t="str">
        <f t="shared" si="6"/>
        <v/>
      </c>
      <c r="I74" s="237"/>
      <c r="J74" s="238" t="str">
        <f>IF(B74="-","",IF(COUNTIFS($B$1:B73,B74)&gt;0,"MÁR BEFUTOTT!",IF(COUNTIFS(Rajtlista!B:B,B74)=1,"","Nincs ilyen rsz!")))</f>
        <v/>
      </c>
      <c r="K74" s="239" t="str">
        <f>IFERROR(VLOOKUP(B74,Rajtlista!B:I,2,FALSE),"")</f>
        <v/>
      </c>
      <c r="L74" s="239" t="str">
        <f>IFERROR(VLOOKUP(B74,Rajtlista!B:J,6,FALSE),"")</f>
        <v/>
      </c>
      <c r="M74" s="239" t="str">
        <f>IFERROR(VLOOKUP(B74,Rajtlista!B:I,3,FALSE),"")</f>
        <v/>
      </c>
      <c r="N74" s="240" t="str">
        <f>IFERROR(D74-VLOOKUP(B74,Rajtlista!B:J,7,FALSE),"")</f>
        <v/>
      </c>
    </row>
    <row r="75" spans="1:14" ht="20.100000000000001" customHeight="1" x14ac:dyDescent="0.35">
      <c r="A75" s="233" t="s">
        <v>34</v>
      </c>
      <c r="B75" s="234" t="str">
        <f t="shared" si="7"/>
        <v>-</v>
      </c>
      <c r="C75" s="241">
        <v>43337</v>
      </c>
      <c r="D75" s="242">
        <v>0.41606481481481478</v>
      </c>
      <c r="E75" s="237"/>
      <c r="F75" s="379" t="str">
        <f>IFERROR(VLOOKUP(B75,reader!A:D,4,FALSE),"")</f>
        <v/>
      </c>
      <c r="G75" s="381" t="str">
        <f t="shared" si="5"/>
        <v/>
      </c>
      <c r="H75" s="379" t="str">
        <f t="shared" si="6"/>
        <v/>
      </c>
      <c r="I75" s="237"/>
      <c r="J75" s="238" t="str">
        <f>IF(B75="-","",IF(COUNTIFS($B$1:B74,B75)&gt;0,"MÁR BEFUTOTT!",IF(COUNTIFS(Rajtlista!B:B,B75)=1,"","Nincs ilyen rsz!")))</f>
        <v/>
      </c>
      <c r="K75" s="239" t="str">
        <f>IFERROR(VLOOKUP(B75,Rajtlista!B:I,2,FALSE),"")</f>
        <v/>
      </c>
      <c r="L75" s="239" t="str">
        <f>IFERROR(VLOOKUP(B75,Rajtlista!B:J,6,FALSE),"")</f>
        <v/>
      </c>
      <c r="M75" s="239" t="str">
        <f>IFERROR(VLOOKUP(B75,Rajtlista!B:I,3,FALSE),"")</f>
        <v/>
      </c>
      <c r="N75" s="240" t="str">
        <f>IFERROR(D75-VLOOKUP(B75,Rajtlista!B:J,7,FALSE),"")</f>
        <v/>
      </c>
    </row>
    <row r="76" spans="1:14" ht="20.100000000000001" customHeight="1" x14ac:dyDescent="0.35">
      <c r="A76" s="233" t="s">
        <v>34</v>
      </c>
      <c r="B76" s="234" t="str">
        <f t="shared" si="7"/>
        <v>-</v>
      </c>
      <c r="C76" s="241">
        <v>43337</v>
      </c>
      <c r="D76" s="242">
        <v>0.41606481481481478</v>
      </c>
      <c r="E76" s="237"/>
      <c r="F76" s="379" t="str">
        <f>IFERROR(VLOOKUP(B76,reader!A:D,4,FALSE),"")</f>
        <v/>
      </c>
      <c r="G76" s="381" t="str">
        <f t="shared" si="5"/>
        <v/>
      </c>
      <c r="H76" s="379" t="str">
        <f t="shared" si="6"/>
        <v/>
      </c>
      <c r="I76" s="237"/>
      <c r="J76" s="238" t="str">
        <f>IF(B76="-","",IF(COUNTIFS($B$1:B75,B76)&gt;0,"MÁR BEFUTOTT!",IF(COUNTIFS(Rajtlista!B:B,B76)=1,"","Nincs ilyen rsz!")))</f>
        <v/>
      </c>
      <c r="K76" s="239" t="str">
        <f>IFERROR(VLOOKUP(B76,Rajtlista!B:I,2,FALSE),"")</f>
        <v/>
      </c>
      <c r="L76" s="239" t="str">
        <f>IFERROR(VLOOKUP(B76,Rajtlista!B:J,6,FALSE),"")</f>
        <v/>
      </c>
      <c r="M76" s="239" t="str">
        <f>IFERROR(VLOOKUP(B76,Rajtlista!B:I,3,FALSE),"")</f>
        <v/>
      </c>
      <c r="N76" s="240" t="str">
        <f>IFERROR(D76-VLOOKUP(B76,Rajtlista!B:J,7,FALSE),"")</f>
        <v/>
      </c>
    </row>
    <row r="77" spans="1:14" ht="20.100000000000001" customHeight="1" x14ac:dyDescent="0.35">
      <c r="A77" s="233" t="s">
        <v>34</v>
      </c>
      <c r="B77" s="234" t="str">
        <f t="shared" si="7"/>
        <v>-</v>
      </c>
      <c r="C77" s="241">
        <v>43337</v>
      </c>
      <c r="D77" s="242">
        <v>0.41606481481481478</v>
      </c>
      <c r="E77" s="237"/>
      <c r="F77" s="379" t="str">
        <f>IFERROR(VLOOKUP(B77,reader!A:D,4,FALSE),"")</f>
        <v/>
      </c>
      <c r="G77" s="381" t="str">
        <f t="shared" si="5"/>
        <v/>
      </c>
      <c r="H77" s="379" t="str">
        <f t="shared" si="6"/>
        <v/>
      </c>
      <c r="I77" s="237"/>
      <c r="J77" s="238" t="str">
        <f>IF(B77="-","",IF(COUNTIFS($B$1:B76,B77)&gt;0,"MÁR BEFUTOTT!",IF(COUNTIFS(Rajtlista!B:B,B77)=1,"","Nincs ilyen rsz!")))</f>
        <v/>
      </c>
      <c r="K77" s="239" t="str">
        <f>IFERROR(VLOOKUP(B77,Rajtlista!B:I,2,FALSE),"")</f>
        <v/>
      </c>
      <c r="L77" s="239" t="str">
        <f>IFERROR(VLOOKUP(B77,Rajtlista!B:J,6,FALSE),"")</f>
        <v/>
      </c>
      <c r="M77" s="239" t="str">
        <f>IFERROR(VLOOKUP(B77,Rajtlista!B:I,3,FALSE),"")</f>
        <v/>
      </c>
      <c r="N77" s="240" t="str">
        <f>IFERROR(D77-VLOOKUP(B77,Rajtlista!B:J,7,FALSE),"")</f>
        <v/>
      </c>
    </row>
    <row r="78" spans="1:14" ht="20.100000000000001" customHeight="1" x14ac:dyDescent="0.35">
      <c r="A78" s="233" t="s">
        <v>34</v>
      </c>
      <c r="B78" s="234" t="str">
        <f t="shared" si="7"/>
        <v>-</v>
      </c>
      <c r="C78" s="241">
        <v>43337</v>
      </c>
      <c r="D78" s="242">
        <v>0.41606481481481478</v>
      </c>
      <c r="E78" s="237"/>
      <c r="F78" s="379" t="str">
        <f>IFERROR(VLOOKUP(B78,reader!A:D,4,FALSE),"")</f>
        <v/>
      </c>
      <c r="G78" s="381" t="str">
        <f t="shared" si="5"/>
        <v/>
      </c>
      <c r="H78" s="379" t="str">
        <f t="shared" si="6"/>
        <v/>
      </c>
      <c r="I78" s="237"/>
      <c r="J78" s="238" t="str">
        <f>IF(B78="-","",IF(COUNTIFS($B$1:B77,B78)&gt;0,"MÁR BEFUTOTT!",IF(COUNTIFS(Rajtlista!B:B,B78)=1,"","Nincs ilyen rsz!")))</f>
        <v/>
      </c>
      <c r="K78" s="239" t="str">
        <f>IFERROR(VLOOKUP(B78,Rajtlista!B:I,2,FALSE),"")</f>
        <v/>
      </c>
      <c r="L78" s="239" t="str">
        <f>IFERROR(VLOOKUP(B78,Rajtlista!B:J,6,FALSE),"")</f>
        <v/>
      </c>
      <c r="M78" s="239" t="str">
        <f>IFERROR(VLOOKUP(B78,Rajtlista!B:I,3,FALSE),"")</f>
        <v/>
      </c>
      <c r="N78" s="240" t="str">
        <f>IFERROR(D78-VLOOKUP(B78,Rajtlista!B:J,7,FALSE),"")</f>
        <v/>
      </c>
    </row>
    <row r="79" spans="1:14" ht="20.100000000000001" customHeight="1" x14ac:dyDescent="0.35">
      <c r="A79" s="233" t="s">
        <v>34</v>
      </c>
      <c r="B79" s="234" t="str">
        <f t="shared" si="7"/>
        <v>-</v>
      </c>
      <c r="C79" s="241">
        <v>43337</v>
      </c>
      <c r="D79" s="242">
        <v>0.41606481481481478</v>
      </c>
      <c r="E79" s="237"/>
      <c r="F79" s="379" t="str">
        <f>IFERROR(VLOOKUP(B79,reader!A:D,4,FALSE),"")</f>
        <v/>
      </c>
      <c r="G79" s="381" t="str">
        <f t="shared" si="5"/>
        <v/>
      </c>
      <c r="H79" s="379" t="str">
        <f t="shared" si="6"/>
        <v/>
      </c>
      <c r="I79" s="237"/>
      <c r="J79" s="238" t="str">
        <f>IF(B79="-","",IF(COUNTIFS($B$1:B78,B79)&gt;0,"MÁR BEFUTOTT!",IF(COUNTIFS(Rajtlista!B:B,B79)=1,"","Nincs ilyen rsz!")))</f>
        <v/>
      </c>
      <c r="K79" s="239" t="str">
        <f>IFERROR(VLOOKUP(B79,Rajtlista!B:I,2,FALSE),"")</f>
        <v/>
      </c>
      <c r="L79" s="239" t="str">
        <f>IFERROR(VLOOKUP(B79,Rajtlista!B:J,6,FALSE),"")</f>
        <v/>
      </c>
      <c r="M79" s="239" t="str">
        <f>IFERROR(VLOOKUP(B79,Rajtlista!B:I,3,FALSE),"")</f>
        <v/>
      </c>
      <c r="N79" s="240" t="str">
        <f>IFERROR(D79-VLOOKUP(B79,Rajtlista!B:J,7,FALSE),"")</f>
        <v/>
      </c>
    </row>
    <row r="80" spans="1:14" ht="20.100000000000001" customHeight="1" x14ac:dyDescent="0.35">
      <c r="A80" s="233" t="s">
        <v>34</v>
      </c>
      <c r="B80" s="234" t="str">
        <f t="shared" si="7"/>
        <v>-</v>
      </c>
      <c r="C80" s="241">
        <v>43337</v>
      </c>
      <c r="D80" s="242">
        <v>0.41606481481481478</v>
      </c>
      <c r="E80" s="237"/>
      <c r="F80" s="379" t="str">
        <f>IFERROR(VLOOKUP(B80,reader!A:D,4,FALSE),"")</f>
        <v/>
      </c>
      <c r="G80" s="381" t="str">
        <f t="shared" si="5"/>
        <v/>
      </c>
      <c r="H80" s="379" t="str">
        <f t="shared" si="6"/>
        <v/>
      </c>
      <c r="I80" s="237"/>
      <c r="J80" s="238" t="str">
        <f>IF(B80="-","",IF(COUNTIFS($B$1:B79,B80)&gt;0,"MÁR BEFUTOTT!",IF(COUNTIFS(Rajtlista!B:B,B80)=1,"","Nincs ilyen rsz!")))</f>
        <v/>
      </c>
      <c r="K80" s="239" t="str">
        <f>IFERROR(VLOOKUP(B80,Rajtlista!B:I,2,FALSE),"")</f>
        <v/>
      </c>
      <c r="L80" s="239" t="str">
        <f>IFERROR(VLOOKUP(B80,Rajtlista!B:J,6,FALSE),"")</f>
        <v/>
      </c>
      <c r="M80" s="239" t="str">
        <f>IFERROR(VLOOKUP(B80,Rajtlista!B:I,3,FALSE),"")</f>
        <v/>
      </c>
      <c r="N80" s="240" t="str">
        <f>IFERROR(D80-VLOOKUP(B80,Rajtlista!B:J,7,FALSE),"")</f>
        <v/>
      </c>
    </row>
    <row r="81" spans="1:14" ht="20.100000000000001" customHeight="1" x14ac:dyDescent="0.35">
      <c r="A81" s="233" t="s">
        <v>34</v>
      </c>
      <c r="B81" s="234" t="str">
        <f t="shared" si="7"/>
        <v>-</v>
      </c>
      <c r="C81" s="241">
        <v>43337</v>
      </c>
      <c r="D81" s="242">
        <v>0.41606481481481478</v>
      </c>
      <c r="E81" s="237"/>
      <c r="F81" s="379" t="str">
        <f>IFERROR(VLOOKUP(B81,reader!A:D,4,FALSE),"")</f>
        <v/>
      </c>
      <c r="G81" s="381" t="str">
        <f t="shared" si="5"/>
        <v/>
      </c>
      <c r="H81" s="379" t="str">
        <f t="shared" si="6"/>
        <v/>
      </c>
      <c r="I81" s="237"/>
      <c r="J81" s="238" t="str">
        <f>IF(B81="-","",IF(COUNTIFS($B$1:B80,B81)&gt;0,"MÁR BEFUTOTT!",IF(COUNTIFS(Rajtlista!B:B,B81)=1,"","Nincs ilyen rsz!")))</f>
        <v/>
      </c>
      <c r="K81" s="239" t="str">
        <f>IFERROR(VLOOKUP(B81,Rajtlista!B:I,2,FALSE),"")</f>
        <v/>
      </c>
      <c r="L81" s="239" t="str">
        <f>IFERROR(VLOOKUP(B81,Rajtlista!B:J,6,FALSE),"")</f>
        <v/>
      </c>
      <c r="M81" s="239" t="str">
        <f>IFERROR(VLOOKUP(B81,Rajtlista!B:I,3,FALSE),"")</f>
        <v/>
      </c>
      <c r="N81" s="240" t="str">
        <f>IFERROR(D81-VLOOKUP(B81,Rajtlista!B:J,7,FALSE),"")</f>
        <v/>
      </c>
    </row>
    <row r="82" spans="1:14" ht="20.100000000000001" customHeight="1" x14ac:dyDescent="0.35">
      <c r="A82" s="233" t="s">
        <v>34</v>
      </c>
      <c r="B82" s="234" t="str">
        <f t="shared" si="7"/>
        <v>-</v>
      </c>
      <c r="C82" s="241">
        <v>43337</v>
      </c>
      <c r="D82" s="242">
        <v>0.41606481481481478</v>
      </c>
      <c r="E82" s="237"/>
      <c r="F82" s="379" t="str">
        <f>IFERROR(VLOOKUP(B82,reader!A:D,4,FALSE),"")</f>
        <v/>
      </c>
      <c r="G82" s="381" t="str">
        <f t="shared" si="5"/>
        <v/>
      </c>
      <c r="H82" s="379" t="str">
        <f t="shared" si="6"/>
        <v/>
      </c>
      <c r="I82" s="237"/>
      <c r="J82" s="238" t="str">
        <f>IF(B82="-","",IF(COUNTIFS($B$1:B81,B82)&gt;0,"MÁR BEFUTOTT!",IF(COUNTIFS(Rajtlista!B:B,B82)=1,"","Nincs ilyen rsz!")))</f>
        <v/>
      </c>
      <c r="K82" s="239" t="str">
        <f>IFERROR(VLOOKUP(B82,Rajtlista!B:I,2,FALSE),"")</f>
        <v/>
      </c>
      <c r="L82" s="239" t="str">
        <f>IFERROR(VLOOKUP(B82,Rajtlista!B:J,6,FALSE),"")</f>
        <v/>
      </c>
      <c r="M82" s="239" t="str">
        <f>IFERROR(VLOOKUP(B82,Rajtlista!B:I,3,FALSE),"")</f>
        <v/>
      </c>
      <c r="N82" s="240" t="str">
        <f>IFERROR(D82-VLOOKUP(B82,Rajtlista!B:J,7,FALSE),"")</f>
        <v/>
      </c>
    </row>
    <row r="83" spans="1:14" ht="20.100000000000001" customHeight="1" x14ac:dyDescent="0.35">
      <c r="A83" s="233" t="s">
        <v>34</v>
      </c>
      <c r="B83" s="234" t="str">
        <f t="shared" si="7"/>
        <v>-</v>
      </c>
      <c r="C83" s="241">
        <v>43337</v>
      </c>
      <c r="D83" s="242">
        <v>0.41606481481481478</v>
      </c>
      <c r="E83" s="237"/>
      <c r="F83" s="379" t="str">
        <f>IFERROR(VLOOKUP(B83,reader!A:D,4,FALSE),"")</f>
        <v/>
      </c>
      <c r="G83" s="381" t="str">
        <f t="shared" si="5"/>
        <v/>
      </c>
      <c r="H83" s="379" t="str">
        <f t="shared" si="6"/>
        <v/>
      </c>
      <c r="I83" s="237"/>
      <c r="J83" s="238" t="str">
        <f>IF(B83="-","",IF(COUNTIFS($B$1:B82,B83)&gt;0,"MÁR BEFUTOTT!",IF(COUNTIFS(Rajtlista!B:B,B83)=1,"","Nincs ilyen rsz!")))</f>
        <v/>
      </c>
      <c r="K83" s="239" t="str">
        <f>IFERROR(VLOOKUP(B83,Rajtlista!B:I,2,FALSE),"")</f>
        <v/>
      </c>
      <c r="L83" s="239" t="str">
        <f>IFERROR(VLOOKUP(B83,Rajtlista!B:J,6,FALSE),"")</f>
        <v/>
      </c>
      <c r="M83" s="239" t="str">
        <f>IFERROR(VLOOKUP(B83,Rajtlista!B:I,3,FALSE),"")</f>
        <v/>
      </c>
      <c r="N83" s="240" t="str">
        <f>IFERROR(D83-VLOOKUP(B83,Rajtlista!B:J,7,FALSE),"")</f>
        <v/>
      </c>
    </row>
    <row r="84" spans="1:14" ht="20.100000000000001" customHeight="1" x14ac:dyDescent="0.35">
      <c r="A84" s="233" t="s">
        <v>34</v>
      </c>
      <c r="B84" s="234" t="str">
        <f t="shared" si="7"/>
        <v>-</v>
      </c>
      <c r="C84" s="241">
        <v>43337</v>
      </c>
      <c r="D84" s="242">
        <v>0.41606481481481478</v>
      </c>
      <c r="E84" s="237"/>
      <c r="F84" s="379" t="str">
        <f>IFERROR(VLOOKUP(B84,reader!A:D,4,FALSE),"")</f>
        <v/>
      </c>
      <c r="G84" s="381" t="str">
        <f t="shared" si="5"/>
        <v/>
      </c>
      <c r="H84" s="379" t="str">
        <f t="shared" si="6"/>
        <v/>
      </c>
      <c r="I84" s="237"/>
      <c r="J84" s="238" t="str">
        <f>IF(B84="-","",IF(COUNTIFS($B$1:B83,B84)&gt;0,"MÁR BEFUTOTT!",IF(COUNTIFS(Rajtlista!B:B,B84)=1,"","Nincs ilyen rsz!")))</f>
        <v/>
      </c>
      <c r="K84" s="239" t="str">
        <f>IFERROR(VLOOKUP(B84,Rajtlista!B:I,2,FALSE),"")</f>
        <v/>
      </c>
      <c r="L84" s="239" t="str">
        <f>IFERROR(VLOOKUP(B84,Rajtlista!B:J,6,FALSE),"")</f>
        <v/>
      </c>
      <c r="M84" s="239" t="str">
        <f>IFERROR(VLOOKUP(B84,Rajtlista!B:I,3,FALSE),"")</f>
        <v/>
      </c>
      <c r="N84" s="240" t="str">
        <f>IFERROR(D84-VLOOKUP(B84,Rajtlista!B:J,7,FALSE),"")</f>
        <v/>
      </c>
    </row>
    <row r="85" spans="1:14" ht="20.100000000000001" customHeight="1" x14ac:dyDescent="0.35">
      <c r="A85" s="233" t="s">
        <v>34</v>
      </c>
      <c r="B85" s="234" t="str">
        <f t="shared" si="7"/>
        <v>-</v>
      </c>
      <c r="C85" s="241">
        <v>43337</v>
      </c>
      <c r="D85" s="242">
        <v>0.41606481481481478</v>
      </c>
      <c r="E85" s="237"/>
      <c r="F85" s="379" t="str">
        <f>IFERROR(VLOOKUP(B85,reader!A:D,4,FALSE),"")</f>
        <v/>
      </c>
      <c r="G85" s="381" t="str">
        <f t="shared" si="5"/>
        <v/>
      </c>
      <c r="H85" s="379" t="str">
        <f t="shared" si="6"/>
        <v/>
      </c>
      <c r="I85" s="237"/>
      <c r="J85" s="238" t="str">
        <f>IF(B85="-","",IF(COUNTIFS($B$1:B84,B85)&gt;0,"MÁR BEFUTOTT!",IF(COUNTIFS(Rajtlista!B:B,B85)=1,"","Nincs ilyen rsz!")))</f>
        <v/>
      </c>
      <c r="K85" s="239" t="str">
        <f>IFERROR(VLOOKUP(B85,Rajtlista!B:I,2,FALSE),"")</f>
        <v/>
      </c>
      <c r="L85" s="239" t="str">
        <f>IFERROR(VLOOKUP(B85,Rajtlista!B:J,6,FALSE),"")</f>
        <v/>
      </c>
      <c r="M85" s="239" t="str">
        <f>IFERROR(VLOOKUP(B85,Rajtlista!B:I,3,FALSE),"")</f>
        <v/>
      </c>
      <c r="N85" s="240" t="str">
        <f>IFERROR(D85-VLOOKUP(B85,Rajtlista!B:J,7,FALSE),"")</f>
        <v/>
      </c>
    </row>
    <row r="86" spans="1:14" ht="20.100000000000001" customHeight="1" x14ac:dyDescent="0.35">
      <c r="A86" s="233" t="s">
        <v>34</v>
      </c>
      <c r="B86" s="234" t="str">
        <f t="shared" si="7"/>
        <v>-</v>
      </c>
      <c r="C86" s="241">
        <v>43337</v>
      </c>
      <c r="D86" s="242">
        <v>0.41606481481481478</v>
      </c>
      <c r="E86" s="237"/>
      <c r="F86" s="379" t="str">
        <f>IFERROR(VLOOKUP(B86,reader!A:D,4,FALSE),"")</f>
        <v/>
      </c>
      <c r="G86" s="381" t="str">
        <f t="shared" si="5"/>
        <v/>
      </c>
      <c r="H86" s="379" t="str">
        <f t="shared" si="6"/>
        <v/>
      </c>
      <c r="I86" s="237"/>
      <c r="J86" s="238" t="str">
        <f>IF(B86="-","",IF(COUNTIFS($B$1:B85,B86)&gt;0,"MÁR BEFUTOTT!",IF(COUNTIFS(Rajtlista!B:B,B86)=1,"","Nincs ilyen rsz!")))</f>
        <v/>
      </c>
      <c r="K86" s="239" t="str">
        <f>IFERROR(VLOOKUP(B86,Rajtlista!B:I,2,FALSE),"")</f>
        <v/>
      </c>
      <c r="L86" s="239" t="str">
        <f>IFERROR(VLOOKUP(B86,Rajtlista!B:J,6,FALSE),"")</f>
        <v/>
      </c>
      <c r="M86" s="239" t="str">
        <f>IFERROR(VLOOKUP(B86,Rajtlista!B:I,3,FALSE),"")</f>
        <v/>
      </c>
      <c r="N86" s="240" t="str">
        <f>IFERROR(D86-VLOOKUP(B86,Rajtlista!B:J,7,FALSE),"")</f>
        <v/>
      </c>
    </row>
    <row r="87" spans="1:14" ht="20.100000000000001" customHeight="1" x14ac:dyDescent="0.35">
      <c r="A87" s="233" t="s">
        <v>34</v>
      </c>
      <c r="B87" s="234" t="str">
        <f t="shared" si="7"/>
        <v>-</v>
      </c>
      <c r="C87" s="241">
        <v>43337</v>
      </c>
      <c r="D87" s="242">
        <v>0.41606481481481478</v>
      </c>
      <c r="E87" s="237"/>
      <c r="F87" s="379" t="str">
        <f>IFERROR(VLOOKUP(B87,reader!A:D,4,FALSE),"")</f>
        <v/>
      </c>
      <c r="G87" s="381" t="str">
        <f t="shared" si="5"/>
        <v/>
      </c>
      <c r="H87" s="379" t="str">
        <f t="shared" si="6"/>
        <v/>
      </c>
      <c r="I87" s="237"/>
      <c r="J87" s="238" t="str">
        <f>IF(B87="-","",IF(COUNTIFS($B$1:B86,B87)&gt;0,"MÁR BEFUTOTT!",IF(COUNTIFS(Rajtlista!B:B,B87)=1,"","Nincs ilyen rsz!")))</f>
        <v/>
      </c>
      <c r="K87" s="239" t="str">
        <f>IFERROR(VLOOKUP(B87,Rajtlista!B:I,2,FALSE),"")</f>
        <v/>
      </c>
      <c r="L87" s="239" t="str">
        <f>IFERROR(VLOOKUP(B87,Rajtlista!B:J,6,FALSE),"")</f>
        <v/>
      </c>
      <c r="M87" s="239" t="str">
        <f>IFERROR(VLOOKUP(B87,Rajtlista!B:I,3,FALSE),"")</f>
        <v/>
      </c>
      <c r="N87" s="240" t="str">
        <f>IFERROR(D87-VLOOKUP(B87,Rajtlista!B:J,7,FALSE),"")</f>
        <v/>
      </c>
    </row>
    <row r="88" spans="1:14" ht="20.100000000000001" customHeight="1" x14ac:dyDescent="0.35">
      <c r="A88" s="233" t="s">
        <v>34</v>
      </c>
      <c r="B88" s="234" t="str">
        <f t="shared" si="7"/>
        <v>-</v>
      </c>
      <c r="C88" s="241">
        <v>43337</v>
      </c>
      <c r="D88" s="242">
        <v>0.41606481481481478</v>
      </c>
      <c r="E88" s="237"/>
      <c r="F88" s="379" t="str">
        <f>IFERROR(VLOOKUP(B88,reader!A:D,4,FALSE),"")</f>
        <v/>
      </c>
      <c r="G88" s="381" t="str">
        <f t="shared" si="5"/>
        <v/>
      </c>
      <c r="H88" s="379" t="str">
        <f t="shared" si="6"/>
        <v/>
      </c>
      <c r="I88" s="237"/>
      <c r="J88" s="238" t="str">
        <f>IF(B88="-","",IF(COUNTIFS($B$1:B87,B88)&gt;0,"MÁR BEFUTOTT!",IF(COUNTIFS(Rajtlista!B:B,B88)=1,"","Nincs ilyen rsz!")))</f>
        <v/>
      </c>
      <c r="K88" s="239" t="str">
        <f>IFERROR(VLOOKUP(B88,Rajtlista!B:I,2,FALSE),"")</f>
        <v/>
      </c>
      <c r="L88" s="239" t="str">
        <f>IFERROR(VLOOKUP(B88,Rajtlista!B:J,6,FALSE),"")</f>
        <v/>
      </c>
      <c r="M88" s="239" t="str">
        <f>IFERROR(VLOOKUP(B88,Rajtlista!B:I,3,FALSE),"")</f>
        <v/>
      </c>
      <c r="N88" s="240" t="str">
        <f>IFERROR(D88-VLOOKUP(B88,Rajtlista!B:J,7,FALSE),"")</f>
        <v/>
      </c>
    </row>
    <row r="89" spans="1:14" ht="20.100000000000001" customHeight="1" x14ac:dyDescent="0.35">
      <c r="A89" s="233" t="s">
        <v>34</v>
      </c>
      <c r="B89" s="234" t="str">
        <f t="shared" si="7"/>
        <v>-</v>
      </c>
      <c r="C89" s="241">
        <v>43337</v>
      </c>
      <c r="D89" s="242">
        <v>0.41606481481481478</v>
      </c>
      <c r="E89" s="237"/>
      <c r="F89" s="379" t="str">
        <f>IFERROR(VLOOKUP(B89,reader!A:D,4,FALSE),"")</f>
        <v/>
      </c>
      <c r="G89" s="381" t="str">
        <f t="shared" si="5"/>
        <v/>
      </c>
      <c r="H89" s="379" t="str">
        <f t="shared" si="6"/>
        <v/>
      </c>
      <c r="I89" s="237"/>
      <c r="J89" s="238" t="str">
        <f>IF(B89="-","",IF(COUNTIFS($B$1:B88,B89)&gt;0,"MÁR BEFUTOTT!",IF(COUNTIFS(Rajtlista!B:B,B89)=1,"","Nincs ilyen rsz!")))</f>
        <v/>
      </c>
      <c r="K89" s="239" t="str">
        <f>IFERROR(VLOOKUP(B89,Rajtlista!B:I,2,FALSE),"")</f>
        <v/>
      </c>
      <c r="L89" s="239" t="str">
        <f>IFERROR(VLOOKUP(B89,Rajtlista!B:J,6,FALSE),"")</f>
        <v/>
      </c>
      <c r="M89" s="239" t="str">
        <f>IFERROR(VLOOKUP(B89,Rajtlista!B:I,3,FALSE),"")</f>
        <v/>
      </c>
      <c r="N89" s="240" t="str">
        <f>IFERROR(D89-VLOOKUP(B89,Rajtlista!B:J,7,FALSE),"")</f>
        <v/>
      </c>
    </row>
    <row r="90" spans="1:14" ht="20.100000000000001" customHeight="1" x14ac:dyDescent="0.35">
      <c r="A90" s="233" t="s">
        <v>34</v>
      </c>
      <c r="B90" s="234" t="str">
        <f t="shared" si="7"/>
        <v>-</v>
      </c>
      <c r="C90" s="241">
        <v>43337</v>
      </c>
      <c r="D90" s="242">
        <v>0.41606481481481478</v>
      </c>
      <c r="E90" s="237"/>
      <c r="F90" s="379" t="str">
        <f>IFERROR(VLOOKUP(B90,reader!A:D,4,FALSE),"")</f>
        <v/>
      </c>
      <c r="G90" s="381" t="str">
        <f t="shared" si="5"/>
        <v/>
      </c>
      <c r="H90" s="379" t="str">
        <f t="shared" si="6"/>
        <v/>
      </c>
      <c r="I90" s="237"/>
      <c r="J90" s="238" t="str">
        <f>IF(B90="-","",IF(COUNTIFS($B$1:B89,B90)&gt;0,"MÁR BEFUTOTT!",IF(COUNTIFS(Rajtlista!B:B,B90)=1,"","Nincs ilyen rsz!")))</f>
        <v/>
      </c>
      <c r="K90" s="239" t="str">
        <f>IFERROR(VLOOKUP(B90,Rajtlista!B:I,2,FALSE),"")</f>
        <v/>
      </c>
      <c r="L90" s="239" t="str">
        <f>IFERROR(VLOOKUP(B90,Rajtlista!B:J,6,FALSE),"")</f>
        <v/>
      </c>
      <c r="M90" s="239" t="str">
        <f>IFERROR(VLOOKUP(B90,Rajtlista!B:I,3,FALSE),"")</f>
        <v/>
      </c>
      <c r="N90" s="240" t="str">
        <f>IFERROR(D90-VLOOKUP(B90,Rajtlista!B:J,7,FALSE),"")</f>
        <v/>
      </c>
    </row>
    <row r="91" spans="1:14" ht="20.100000000000001" customHeight="1" x14ac:dyDescent="0.35">
      <c r="A91" s="233" t="s">
        <v>34</v>
      </c>
      <c r="B91" s="234" t="str">
        <f t="shared" si="7"/>
        <v>-</v>
      </c>
      <c r="C91" s="241">
        <v>43337</v>
      </c>
      <c r="D91" s="242">
        <v>0.41606481481481478</v>
      </c>
      <c r="E91" s="237"/>
      <c r="F91" s="379" t="str">
        <f>IFERROR(VLOOKUP(B91,reader!A:D,4,FALSE),"")</f>
        <v/>
      </c>
      <c r="G91" s="381" t="str">
        <f t="shared" si="5"/>
        <v/>
      </c>
      <c r="H91" s="379" t="str">
        <f t="shared" si="6"/>
        <v/>
      </c>
      <c r="I91" s="237"/>
      <c r="J91" s="238" t="str">
        <f>IF(B91="-","",IF(COUNTIFS($B$1:B90,B91)&gt;0,"MÁR BEFUTOTT!",IF(COUNTIFS(Rajtlista!B:B,B91)=1,"","Nincs ilyen rsz!")))</f>
        <v/>
      </c>
      <c r="K91" s="239" t="str">
        <f>IFERROR(VLOOKUP(B91,Rajtlista!B:I,2,FALSE),"")</f>
        <v/>
      </c>
      <c r="L91" s="239" t="str">
        <f>IFERROR(VLOOKUP(B91,Rajtlista!B:J,6,FALSE),"")</f>
        <v/>
      </c>
      <c r="M91" s="239" t="str">
        <f>IFERROR(VLOOKUP(B91,Rajtlista!B:I,3,FALSE),"")</f>
        <v/>
      </c>
      <c r="N91" s="240" t="str">
        <f>IFERROR(D91-VLOOKUP(B91,Rajtlista!B:J,7,FALSE),"")</f>
        <v/>
      </c>
    </row>
    <row r="92" spans="1:14" ht="20.100000000000001" customHeight="1" x14ac:dyDescent="0.35">
      <c r="A92" s="233" t="s">
        <v>34</v>
      </c>
      <c r="B92" s="234" t="str">
        <f t="shared" si="7"/>
        <v>-</v>
      </c>
      <c r="C92" s="241">
        <v>43337</v>
      </c>
      <c r="D92" s="242">
        <v>0.41606481481481478</v>
      </c>
      <c r="E92" s="237"/>
      <c r="F92" s="379" t="str">
        <f>IFERROR(VLOOKUP(B92,reader!A:D,4,FALSE),"")</f>
        <v/>
      </c>
      <c r="G92" s="381" t="str">
        <f t="shared" si="5"/>
        <v/>
      </c>
      <c r="H92" s="379" t="str">
        <f t="shared" si="6"/>
        <v/>
      </c>
      <c r="I92" s="237"/>
      <c r="J92" s="238" t="str">
        <f>IF(B92="-","",IF(COUNTIFS($B$1:B91,B92)&gt;0,"MÁR BEFUTOTT!",IF(COUNTIFS(Rajtlista!B:B,B92)=1,"","Nincs ilyen rsz!")))</f>
        <v/>
      </c>
      <c r="K92" s="239" t="str">
        <f>IFERROR(VLOOKUP(B92,Rajtlista!B:I,2,FALSE),"")</f>
        <v/>
      </c>
      <c r="L92" s="239" t="str">
        <f>IFERROR(VLOOKUP(B92,Rajtlista!B:J,6,FALSE),"")</f>
        <v/>
      </c>
      <c r="M92" s="239" t="str">
        <f>IFERROR(VLOOKUP(B92,Rajtlista!B:I,3,FALSE),"")</f>
        <v/>
      </c>
      <c r="N92" s="240" t="str">
        <f>IFERROR(D92-VLOOKUP(B92,Rajtlista!B:J,7,FALSE),"")</f>
        <v/>
      </c>
    </row>
    <row r="93" spans="1:14" ht="20.100000000000001" customHeight="1" x14ac:dyDescent="0.35">
      <c r="A93" s="233" t="s">
        <v>34</v>
      </c>
      <c r="B93" s="234" t="str">
        <f t="shared" si="7"/>
        <v>-</v>
      </c>
      <c r="C93" s="241">
        <v>43337</v>
      </c>
      <c r="D93" s="242">
        <v>0.41606481481481478</v>
      </c>
      <c r="E93" s="237"/>
      <c r="F93" s="379" t="str">
        <f>IFERROR(VLOOKUP(B93,reader!A:D,4,FALSE),"")</f>
        <v/>
      </c>
      <c r="G93" s="381" t="str">
        <f t="shared" si="5"/>
        <v/>
      </c>
      <c r="H93" s="379" t="str">
        <f t="shared" si="6"/>
        <v/>
      </c>
      <c r="I93" s="237"/>
      <c r="J93" s="238" t="str">
        <f>IF(B93="-","",IF(COUNTIFS($B$1:B92,B93)&gt;0,"MÁR BEFUTOTT!",IF(COUNTIFS(Rajtlista!B:B,B93)=1,"","Nincs ilyen rsz!")))</f>
        <v/>
      </c>
      <c r="K93" s="239" t="str">
        <f>IFERROR(VLOOKUP(B93,Rajtlista!B:I,2,FALSE),"")</f>
        <v/>
      </c>
      <c r="L93" s="239" t="str">
        <f>IFERROR(VLOOKUP(B93,Rajtlista!B:J,6,FALSE),"")</f>
        <v/>
      </c>
      <c r="M93" s="239" t="str">
        <f>IFERROR(VLOOKUP(B93,Rajtlista!B:I,3,FALSE),"")</f>
        <v/>
      </c>
      <c r="N93" s="240" t="str">
        <f>IFERROR(D93-VLOOKUP(B93,Rajtlista!B:J,7,FALSE),"")</f>
        <v/>
      </c>
    </row>
    <row r="94" spans="1:14" ht="20.100000000000001" customHeight="1" x14ac:dyDescent="0.35">
      <c r="A94" s="233" t="s">
        <v>34</v>
      </c>
      <c r="B94" s="234" t="str">
        <f t="shared" si="7"/>
        <v>-</v>
      </c>
      <c r="C94" s="241">
        <v>43337</v>
      </c>
      <c r="D94" s="242">
        <v>0.41606481481481478</v>
      </c>
      <c r="E94" s="237"/>
      <c r="F94" s="379" t="str">
        <f>IFERROR(VLOOKUP(B94,reader!A:D,4,FALSE),"")</f>
        <v/>
      </c>
      <c r="G94" s="381" t="str">
        <f t="shared" si="5"/>
        <v/>
      </c>
      <c r="H94" s="379" t="str">
        <f t="shared" si="6"/>
        <v/>
      </c>
      <c r="I94" s="237"/>
      <c r="J94" s="238" t="str">
        <f>IF(B94="-","",IF(COUNTIFS($B$1:B93,B94)&gt;0,"MÁR BEFUTOTT!",IF(COUNTIFS(Rajtlista!B:B,B94)=1,"","Nincs ilyen rsz!")))</f>
        <v/>
      </c>
      <c r="K94" s="239" t="str">
        <f>IFERROR(VLOOKUP(B94,Rajtlista!B:I,2,FALSE),"")</f>
        <v/>
      </c>
      <c r="L94" s="239" t="str">
        <f>IFERROR(VLOOKUP(B94,Rajtlista!B:J,6,FALSE),"")</f>
        <v/>
      </c>
      <c r="M94" s="239" t="str">
        <f>IFERROR(VLOOKUP(B94,Rajtlista!B:I,3,FALSE),"")</f>
        <v/>
      </c>
      <c r="N94" s="240" t="str">
        <f>IFERROR(D94-VLOOKUP(B94,Rajtlista!B:J,7,FALSE),"")</f>
        <v/>
      </c>
    </row>
    <row r="95" spans="1:14" ht="20.100000000000001" customHeight="1" x14ac:dyDescent="0.35">
      <c r="A95" s="233" t="s">
        <v>34</v>
      </c>
      <c r="B95" s="234" t="str">
        <f t="shared" si="7"/>
        <v>-</v>
      </c>
      <c r="C95" s="241">
        <v>43337</v>
      </c>
      <c r="D95" s="242">
        <v>0.41606481481481478</v>
      </c>
      <c r="E95" s="237"/>
      <c r="F95" s="379" t="str">
        <f>IFERROR(VLOOKUP(B95,reader!A:D,4,FALSE),"")</f>
        <v/>
      </c>
      <c r="G95" s="381" t="str">
        <f t="shared" si="5"/>
        <v/>
      </c>
      <c r="H95" s="379" t="str">
        <f t="shared" si="6"/>
        <v/>
      </c>
      <c r="I95" s="237"/>
      <c r="J95" s="238" t="str">
        <f>IF(B95="-","",IF(COUNTIFS($B$1:B94,B95)&gt;0,"MÁR BEFUTOTT!",IF(COUNTIFS(Rajtlista!B:B,B95)=1,"","Nincs ilyen rsz!")))</f>
        <v/>
      </c>
      <c r="K95" s="239" t="str">
        <f>IFERROR(VLOOKUP(B95,Rajtlista!B:I,2,FALSE),"")</f>
        <v/>
      </c>
      <c r="L95" s="239" t="str">
        <f>IFERROR(VLOOKUP(B95,Rajtlista!B:J,6,FALSE),"")</f>
        <v/>
      </c>
      <c r="M95" s="239" t="str">
        <f>IFERROR(VLOOKUP(B95,Rajtlista!B:I,3,FALSE),"")</f>
        <v/>
      </c>
      <c r="N95" s="240" t="str">
        <f>IFERROR(D95-VLOOKUP(B95,Rajtlista!B:J,7,FALSE),"")</f>
        <v/>
      </c>
    </row>
    <row r="96" spans="1:14" ht="20.100000000000001" customHeight="1" x14ac:dyDescent="0.35">
      <c r="A96" s="233" t="s">
        <v>34</v>
      </c>
      <c r="B96" s="234" t="str">
        <f t="shared" si="7"/>
        <v>-</v>
      </c>
      <c r="C96" s="241">
        <v>43337</v>
      </c>
      <c r="D96" s="242">
        <v>0.41606481481481478</v>
      </c>
      <c r="E96" s="237"/>
      <c r="F96" s="379" t="str">
        <f>IFERROR(VLOOKUP(B96,reader!A:D,4,FALSE),"")</f>
        <v/>
      </c>
      <c r="G96" s="381" t="str">
        <f t="shared" si="5"/>
        <v/>
      </c>
      <c r="H96" s="379" t="str">
        <f t="shared" si="6"/>
        <v/>
      </c>
      <c r="I96" s="237"/>
      <c r="J96" s="238" t="str">
        <f>IF(B96="-","",IF(COUNTIFS($B$1:B95,B96)&gt;0,"MÁR BEFUTOTT!",IF(COUNTIFS(Rajtlista!B:B,B96)=1,"","Nincs ilyen rsz!")))</f>
        <v/>
      </c>
      <c r="K96" s="239" t="str">
        <f>IFERROR(VLOOKUP(B96,Rajtlista!B:I,2,FALSE),"")</f>
        <v/>
      </c>
      <c r="L96" s="239" t="str">
        <f>IFERROR(VLOOKUP(B96,Rajtlista!B:J,6,FALSE),"")</f>
        <v/>
      </c>
      <c r="M96" s="239" t="str">
        <f>IFERROR(VLOOKUP(B96,Rajtlista!B:I,3,FALSE),"")</f>
        <v/>
      </c>
      <c r="N96" s="240" t="str">
        <f>IFERROR(D96-VLOOKUP(B96,Rajtlista!B:J,7,FALSE),"")</f>
        <v/>
      </c>
    </row>
    <row r="97" spans="1:14" ht="20.100000000000001" customHeight="1" x14ac:dyDescent="0.35">
      <c r="A97" s="233" t="s">
        <v>34</v>
      </c>
      <c r="B97" s="234" t="str">
        <f t="shared" si="7"/>
        <v>-</v>
      </c>
      <c r="C97" s="241">
        <v>43337</v>
      </c>
      <c r="D97" s="242">
        <v>0.41606481481481478</v>
      </c>
      <c r="E97" s="237"/>
      <c r="F97" s="379" t="str">
        <f>IFERROR(VLOOKUP(B97,reader!A:D,4,FALSE),"")</f>
        <v/>
      </c>
      <c r="G97" s="381" t="str">
        <f t="shared" si="5"/>
        <v/>
      </c>
      <c r="H97" s="379" t="str">
        <f t="shared" si="6"/>
        <v/>
      </c>
      <c r="I97" s="237"/>
      <c r="J97" s="238" t="str">
        <f>IF(B97="-","",IF(COUNTIFS($B$1:B96,B97)&gt;0,"MÁR BEFUTOTT!",IF(COUNTIFS(Rajtlista!B:B,B97)=1,"","Nincs ilyen rsz!")))</f>
        <v/>
      </c>
      <c r="K97" s="239" t="str">
        <f>IFERROR(VLOOKUP(B97,Rajtlista!B:I,2,FALSE),"")</f>
        <v/>
      </c>
      <c r="L97" s="239" t="str">
        <f>IFERROR(VLOOKUP(B97,Rajtlista!B:J,6,FALSE),"")</f>
        <v/>
      </c>
      <c r="M97" s="239" t="str">
        <f>IFERROR(VLOOKUP(B97,Rajtlista!B:I,3,FALSE),"")</f>
        <v/>
      </c>
      <c r="N97" s="240" t="str">
        <f>IFERROR(D97-VLOOKUP(B97,Rajtlista!B:J,7,FALSE),"")</f>
        <v/>
      </c>
    </row>
    <row r="98" spans="1:14" ht="20.100000000000001" customHeight="1" x14ac:dyDescent="0.35">
      <c r="A98" s="233" t="s">
        <v>34</v>
      </c>
      <c r="B98" s="234" t="str">
        <f t="shared" si="7"/>
        <v>-</v>
      </c>
      <c r="C98" s="241">
        <v>43337</v>
      </c>
      <c r="D98" s="242">
        <v>0.41606481481481478</v>
      </c>
      <c r="E98" s="237"/>
      <c r="F98" s="379" t="str">
        <f>IFERROR(VLOOKUP(B98,reader!A:D,4,FALSE),"")</f>
        <v/>
      </c>
      <c r="G98" s="381" t="str">
        <f t="shared" si="5"/>
        <v/>
      </c>
      <c r="H98" s="379" t="str">
        <f t="shared" si="6"/>
        <v/>
      </c>
      <c r="I98" s="237"/>
      <c r="J98" s="238" t="str">
        <f>IF(B98="-","",IF(COUNTIFS($B$1:B97,B98)&gt;0,"MÁR BEFUTOTT!",IF(COUNTIFS(Rajtlista!B:B,B98)=1,"","Nincs ilyen rsz!")))</f>
        <v/>
      </c>
      <c r="K98" s="239" t="str">
        <f>IFERROR(VLOOKUP(B98,Rajtlista!B:I,2,FALSE),"")</f>
        <v/>
      </c>
      <c r="L98" s="239" t="str">
        <f>IFERROR(VLOOKUP(B98,Rajtlista!B:J,6,FALSE),"")</f>
        <v/>
      </c>
      <c r="M98" s="239" t="str">
        <f>IFERROR(VLOOKUP(B98,Rajtlista!B:I,3,FALSE),"")</f>
        <v/>
      </c>
      <c r="N98" s="240" t="str">
        <f>IFERROR(D98-VLOOKUP(B98,Rajtlista!B:J,7,FALSE),"")</f>
        <v/>
      </c>
    </row>
    <row r="99" spans="1:14" ht="20.100000000000001" customHeight="1" x14ac:dyDescent="0.35">
      <c r="A99" s="233" t="s">
        <v>34</v>
      </c>
      <c r="B99" s="234" t="str">
        <f t="shared" si="7"/>
        <v>-</v>
      </c>
      <c r="C99" s="241">
        <v>43337</v>
      </c>
      <c r="D99" s="242">
        <v>0.41606481481481478</v>
      </c>
      <c r="E99" s="237"/>
      <c r="F99" s="379" t="str">
        <f>IFERROR(VLOOKUP(B99,reader!A:D,4,FALSE),"")</f>
        <v/>
      </c>
      <c r="G99" s="381" t="str">
        <f t="shared" si="5"/>
        <v/>
      </c>
      <c r="H99" s="379" t="str">
        <f t="shared" si="6"/>
        <v/>
      </c>
      <c r="I99" s="237"/>
      <c r="J99" s="238" t="str">
        <f>IF(B99="-","",IF(COUNTIFS($B$1:B98,B99)&gt;0,"MÁR BEFUTOTT!",IF(COUNTIFS(Rajtlista!B:B,B99)=1,"","Nincs ilyen rsz!")))</f>
        <v/>
      </c>
      <c r="K99" s="239" t="str">
        <f>IFERROR(VLOOKUP(B99,Rajtlista!B:I,2,FALSE),"")</f>
        <v/>
      </c>
      <c r="L99" s="239" t="str">
        <f>IFERROR(VLOOKUP(B99,Rajtlista!B:J,6,FALSE),"")</f>
        <v/>
      </c>
      <c r="M99" s="239" t="str">
        <f>IFERROR(VLOOKUP(B99,Rajtlista!B:I,3,FALSE),"")</f>
        <v/>
      </c>
      <c r="N99" s="240" t="str">
        <f>IFERROR(D99-VLOOKUP(B99,Rajtlista!B:J,7,FALSE),"")</f>
        <v/>
      </c>
    </row>
    <row r="100" spans="1:14" ht="20.100000000000001" customHeight="1" x14ac:dyDescent="0.35">
      <c r="A100" s="233" t="s">
        <v>34</v>
      </c>
      <c r="B100" s="234" t="str">
        <f t="shared" si="7"/>
        <v>-</v>
      </c>
      <c r="C100" s="241">
        <v>43337</v>
      </c>
      <c r="D100" s="242">
        <v>0.41606481481481478</v>
      </c>
      <c r="E100" s="237"/>
      <c r="F100" s="379" t="str">
        <f>IFERROR(VLOOKUP(B100,reader!A:D,4,FALSE),"")</f>
        <v/>
      </c>
      <c r="G100" s="381" t="str">
        <f t="shared" si="5"/>
        <v/>
      </c>
      <c r="H100" s="379" t="str">
        <f t="shared" si="6"/>
        <v/>
      </c>
      <c r="I100" s="237"/>
      <c r="J100" s="238" t="str">
        <f>IF(B100="-","",IF(COUNTIFS($B$1:B99,B100)&gt;0,"MÁR BEFUTOTT!",IF(COUNTIFS(Rajtlista!B:B,B100)=1,"","Nincs ilyen rsz!")))</f>
        <v/>
      </c>
      <c r="K100" s="239" t="str">
        <f>IFERROR(VLOOKUP(B100,Rajtlista!B:I,2,FALSE),"")</f>
        <v/>
      </c>
      <c r="L100" s="239" t="str">
        <f>IFERROR(VLOOKUP(B100,Rajtlista!B:J,6,FALSE),"")</f>
        <v/>
      </c>
      <c r="M100" s="239" t="str">
        <f>IFERROR(VLOOKUP(B100,Rajtlista!B:I,3,FALSE),"")</f>
        <v/>
      </c>
      <c r="N100" s="240" t="str">
        <f>IFERROR(D100-VLOOKUP(B100,Rajtlista!B:J,7,FALSE),"")</f>
        <v/>
      </c>
    </row>
    <row r="101" spans="1:14" x14ac:dyDescent="0.35">
      <c r="A101" s="233" t="s">
        <v>34</v>
      </c>
      <c r="B101" s="234" t="str">
        <f t="shared" si="7"/>
        <v>-</v>
      </c>
      <c r="C101" s="244">
        <v>43337</v>
      </c>
      <c r="D101" s="242">
        <v>0.41606481481481478</v>
      </c>
      <c r="E101" s="237"/>
      <c r="F101" s="379" t="str">
        <f>IFERROR(VLOOKUP(B101,reader!A:D,4,FALSE),"")</f>
        <v/>
      </c>
      <c r="G101" s="381" t="str">
        <f t="shared" si="5"/>
        <v/>
      </c>
      <c r="H101" s="379" t="str">
        <f t="shared" si="6"/>
        <v/>
      </c>
      <c r="I101" s="237"/>
      <c r="J101" s="238" t="str">
        <f>IF(B101="-","",IF(COUNTIFS($B$1:B100,B101)&gt;0,"MÁR BEFUTOTT!",IF(COUNTIFS(Rajtlista!B:B,B101)=1,"","Nincs ilyen rsz!")))</f>
        <v/>
      </c>
      <c r="K101" s="239" t="str">
        <f>IFERROR(VLOOKUP(B101,Rajtlista!B:I,2,FALSE),"")</f>
        <v/>
      </c>
      <c r="L101" s="239" t="str">
        <f>IFERROR(VLOOKUP(B101,Rajtlista!B:J,6,FALSE),"")</f>
        <v/>
      </c>
      <c r="M101" s="239" t="str">
        <f>IFERROR(VLOOKUP(B101,Rajtlista!B:I,3,FALSE),"")</f>
        <v/>
      </c>
      <c r="N101" s="240" t="str">
        <f>IFERROR(D101-VLOOKUP(B101,Rajtlista!B:J,7,FALSE),"")</f>
        <v/>
      </c>
    </row>
    <row r="102" spans="1:14" x14ac:dyDescent="0.35">
      <c r="A102" s="233" t="s">
        <v>34</v>
      </c>
      <c r="B102" s="234" t="str">
        <f t="shared" si="7"/>
        <v>-</v>
      </c>
      <c r="C102" s="244">
        <v>43337</v>
      </c>
      <c r="D102" s="242">
        <v>0.41606481481481478</v>
      </c>
      <c r="E102" s="237"/>
      <c r="F102" s="379" t="str">
        <f>IFERROR(VLOOKUP(B102,reader!A:D,4,FALSE),"")</f>
        <v/>
      </c>
      <c r="G102" s="381" t="str">
        <f t="shared" si="5"/>
        <v/>
      </c>
      <c r="H102" s="379" t="str">
        <f t="shared" si="6"/>
        <v/>
      </c>
      <c r="I102" s="237"/>
      <c r="J102" s="238" t="str">
        <f>IF(B102="-","",IF(COUNTIFS($B$1:B101,B102)&gt;0,"MÁR BEFUTOTT!",IF(COUNTIFS(Rajtlista!B:B,B102)=1,"","Nincs ilyen rsz!")))</f>
        <v/>
      </c>
      <c r="K102" s="239" t="str">
        <f>IFERROR(VLOOKUP(B102,Rajtlista!B:I,2,FALSE),"")</f>
        <v/>
      </c>
      <c r="L102" s="239" t="str">
        <f>IFERROR(VLOOKUP(B102,Rajtlista!B:J,6,FALSE),"")</f>
        <v/>
      </c>
      <c r="M102" s="239" t="str">
        <f>IFERROR(VLOOKUP(B102,Rajtlista!B:I,3,FALSE),"")</f>
        <v/>
      </c>
      <c r="N102" s="240" t="str">
        <f>IFERROR(D102-VLOOKUP(B102,Rajtlista!B:J,7,FALSE),"")</f>
        <v/>
      </c>
    </row>
    <row r="103" spans="1:14" x14ac:dyDescent="0.35">
      <c r="A103" s="233" t="s">
        <v>34</v>
      </c>
      <c r="B103" s="234" t="str">
        <f t="shared" si="7"/>
        <v>-</v>
      </c>
      <c r="C103" s="244">
        <v>43337</v>
      </c>
      <c r="D103" s="242">
        <v>0.41606481481481478</v>
      </c>
      <c r="E103" s="237"/>
      <c r="F103" s="379" t="str">
        <f>IFERROR(VLOOKUP(B103,reader!A:D,4,FALSE),"")</f>
        <v/>
      </c>
      <c r="G103" s="381" t="str">
        <f t="shared" si="5"/>
        <v/>
      </c>
      <c r="H103" s="379" t="str">
        <f t="shared" si="6"/>
        <v/>
      </c>
      <c r="I103" s="237"/>
      <c r="J103" s="238" t="str">
        <f>IF(B103="-","",IF(COUNTIFS($B$1:B102,B103)&gt;0,"MÁR BEFUTOTT!",IF(COUNTIFS(Rajtlista!B:B,B103)=1,"","Nincs ilyen rsz!")))</f>
        <v/>
      </c>
      <c r="K103" s="239" t="str">
        <f>IFERROR(VLOOKUP(B103,Rajtlista!B:I,2,FALSE),"")</f>
        <v/>
      </c>
      <c r="L103" s="239" t="str">
        <f>IFERROR(VLOOKUP(B103,Rajtlista!B:J,6,FALSE),"")</f>
        <v/>
      </c>
      <c r="M103" s="239" t="str">
        <f>IFERROR(VLOOKUP(B103,Rajtlista!B:I,3,FALSE),"")</f>
        <v/>
      </c>
      <c r="N103" s="240" t="str">
        <f>IFERROR(D103-VLOOKUP(B103,Rajtlista!B:J,7,FALSE),"")</f>
        <v/>
      </c>
    </row>
    <row r="104" spans="1:14" x14ac:dyDescent="0.35">
      <c r="A104" s="233" t="s">
        <v>34</v>
      </c>
      <c r="B104" s="234" t="str">
        <f t="shared" si="7"/>
        <v>-</v>
      </c>
      <c r="C104" s="244">
        <v>43337</v>
      </c>
      <c r="D104" s="242">
        <v>0.41606481481481478</v>
      </c>
      <c r="E104" s="237"/>
      <c r="F104" s="379" t="str">
        <f>IFERROR(VLOOKUP(B104,reader!A:D,4,FALSE),"")</f>
        <v/>
      </c>
      <c r="G104" s="381" t="str">
        <f t="shared" si="5"/>
        <v/>
      </c>
      <c r="H104" s="379" t="str">
        <f t="shared" si="6"/>
        <v/>
      </c>
      <c r="I104" s="237"/>
      <c r="J104" s="238" t="str">
        <f>IF(B104="-","",IF(COUNTIFS($B$1:B103,B104)&gt;0,"MÁR BEFUTOTT!",IF(COUNTIFS(Rajtlista!B:B,B104)=1,"","Nincs ilyen rsz!")))</f>
        <v/>
      </c>
      <c r="K104" s="239" t="str">
        <f>IFERROR(VLOOKUP(B104,Rajtlista!B:I,2,FALSE),"")</f>
        <v/>
      </c>
      <c r="L104" s="239" t="str">
        <f>IFERROR(VLOOKUP(B104,Rajtlista!B:J,6,FALSE),"")</f>
        <v/>
      </c>
      <c r="M104" s="239" t="str">
        <f>IFERROR(VLOOKUP(B104,Rajtlista!B:I,3,FALSE),"")</f>
        <v/>
      </c>
      <c r="N104" s="240" t="str">
        <f>IFERROR(D104-VLOOKUP(B104,Rajtlista!B:J,7,FALSE),"")</f>
        <v/>
      </c>
    </row>
    <row r="105" spans="1:14" x14ac:dyDescent="0.35">
      <c r="A105" s="233" t="s">
        <v>34</v>
      </c>
      <c r="B105" s="234" t="str">
        <f t="shared" si="7"/>
        <v>-</v>
      </c>
      <c r="C105" s="244">
        <v>43337</v>
      </c>
      <c r="D105" s="242">
        <v>0.41606481481481478</v>
      </c>
      <c r="E105" s="237"/>
      <c r="F105" s="379" t="str">
        <f>IFERROR(VLOOKUP(B105,reader!A:D,4,FALSE),"")</f>
        <v/>
      </c>
      <c r="G105" s="381" t="str">
        <f t="shared" si="5"/>
        <v/>
      </c>
      <c r="H105" s="379" t="str">
        <f t="shared" si="6"/>
        <v/>
      </c>
      <c r="I105" s="237"/>
      <c r="J105" s="238" t="str">
        <f>IF(B105="-","",IF(COUNTIFS($B$1:B104,B105)&gt;0,"MÁR BEFUTOTT!",IF(COUNTIFS(Rajtlista!B:B,B105)=1,"","Nincs ilyen rsz!")))</f>
        <v/>
      </c>
      <c r="K105" s="239" t="str">
        <f>IFERROR(VLOOKUP(B105,Rajtlista!B:I,2,FALSE),"")</f>
        <v/>
      </c>
      <c r="L105" s="239" t="str">
        <f>IFERROR(VLOOKUP(B105,Rajtlista!B:J,6,FALSE),"")</f>
        <v/>
      </c>
      <c r="M105" s="239" t="str">
        <f>IFERROR(VLOOKUP(B105,Rajtlista!B:I,3,FALSE),"")</f>
        <v/>
      </c>
      <c r="N105" s="240" t="str">
        <f>IFERROR(D105-VLOOKUP(B105,Rajtlista!B:J,7,FALSE),"")</f>
        <v/>
      </c>
    </row>
    <row r="106" spans="1:14" x14ac:dyDescent="0.35">
      <c r="A106" s="233" t="s">
        <v>34</v>
      </c>
      <c r="B106" s="234" t="str">
        <f t="shared" si="7"/>
        <v>-</v>
      </c>
      <c r="C106" s="244">
        <v>43337</v>
      </c>
      <c r="D106" s="242">
        <v>0.41606481481481478</v>
      </c>
      <c r="E106" s="237"/>
      <c r="F106" s="379" t="str">
        <f>IFERROR(VLOOKUP(B106,reader!A:D,4,FALSE),"")</f>
        <v/>
      </c>
      <c r="G106" s="381" t="str">
        <f t="shared" si="5"/>
        <v/>
      </c>
      <c r="H106" s="379" t="str">
        <f t="shared" si="6"/>
        <v/>
      </c>
      <c r="I106" s="237"/>
      <c r="J106" s="238" t="str">
        <f>IF(B106="-","",IF(COUNTIFS($B$1:B105,B106)&gt;0,"MÁR BEFUTOTT!",IF(COUNTIFS(Rajtlista!B:B,B106)=1,"","Nincs ilyen rsz!")))</f>
        <v/>
      </c>
      <c r="K106" s="239" t="str">
        <f>IFERROR(VLOOKUP(B106,Rajtlista!B:I,2,FALSE),"")</f>
        <v/>
      </c>
      <c r="L106" s="239" t="str">
        <f>IFERROR(VLOOKUP(B106,Rajtlista!B:J,6,FALSE),"")</f>
        <v/>
      </c>
      <c r="M106" s="239" t="str">
        <f>IFERROR(VLOOKUP(B106,Rajtlista!B:I,3,FALSE),"")</f>
        <v/>
      </c>
      <c r="N106" s="240" t="str">
        <f>IFERROR(D106-VLOOKUP(B106,Rajtlista!B:J,7,FALSE),"")</f>
        <v/>
      </c>
    </row>
    <row r="107" spans="1:14" x14ac:dyDescent="0.35">
      <c r="A107" s="233" t="s">
        <v>34</v>
      </c>
      <c r="B107" s="234" t="str">
        <f t="shared" si="7"/>
        <v>-</v>
      </c>
      <c r="C107" s="244">
        <v>43337</v>
      </c>
      <c r="D107" s="242">
        <v>0.41606481481481478</v>
      </c>
      <c r="E107" s="237"/>
      <c r="F107" s="379" t="str">
        <f>IFERROR(VLOOKUP(B107,reader!A:D,4,FALSE),"")</f>
        <v/>
      </c>
      <c r="G107" s="381" t="str">
        <f t="shared" si="5"/>
        <v/>
      </c>
      <c r="H107" s="379" t="str">
        <f t="shared" si="6"/>
        <v/>
      </c>
      <c r="I107" s="237"/>
      <c r="J107" s="238" t="str">
        <f>IF(B107="-","",IF(COUNTIFS($B$1:B106,B107)&gt;0,"MÁR BEFUTOTT!",IF(COUNTIFS(Rajtlista!B:B,B107)=1,"","Nincs ilyen rsz!")))</f>
        <v/>
      </c>
      <c r="K107" s="239" t="str">
        <f>IFERROR(VLOOKUP(B107,Rajtlista!B:I,2,FALSE),"")</f>
        <v/>
      </c>
      <c r="L107" s="239" t="str">
        <f>IFERROR(VLOOKUP(B107,Rajtlista!B:J,6,FALSE),"")</f>
        <v/>
      </c>
      <c r="M107" s="239" t="str">
        <f>IFERROR(VLOOKUP(B107,Rajtlista!B:I,3,FALSE),"")</f>
        <v/>
      </c>
      <c r="N107" s="240" t="str">
        <f>IFERROR(D107-VLOOKUP(B107,Rajtlista!B:J,7,FALSE),"")</f>
        <v/>
      </c>
    </row>
    <row r="108" spans="1:14" x14ac:dyDescent="0.35">
      <c r="A108" s="233" t="s">
        <v>34</v>
      </c>
      <c r="B108" s="234" t="str">
        <f t="shared" si="7"/>
        <v>-</v>
      </c>
      <c r="C108" s="244">
        <v>43337</v>
      </c>
      <c r="D108" s="242">
        <v>0.41606481481481478</v>
      </c>
      <c r="E108" s="237"/>
      <c r="F108" s="379" t="str">
        <f>IFERROR(VLOOKUP(B108,reader!A:D,4,FALSE),"")</f>
        <v/>
      </c>
      <c r="G108" s="381" t="str">
        <f t="shared" si="5"/>
        <v/>
      </c>
      <c r="H108" s="379" t="str">
        <f t="shared" si="6"/>
        <v/>
      </c>
      <c r="I108" s="237"/>
      <c r="J108" s="238" t="str">
        <f>IF(B108="-","",IF(COUNTIFS($B$1:B107,B108)&gt;0,"MÁR BEFUTOTT!",IF(COUNTIFS(Rajtlista!B:B,B108)=1,"","Nincs ilyen rsz!")))</f>
        <v/>
      </c>
      <c r="K108" s="239" t="str">
        <f>IFERROR(VLOOKUP(B108,Rajtlista!B:I,2,FALSE),"")</f>
        <v/>
      </c>
      <c r="L108" s="239" t="str">
        <f>IFERROR(VLOOKUP(B108,Rajtlista!B:J,6,FALSE),"")</f>
        <v/>
      </c>
      <c r="M108" s="239" t="str">
        <f>IFERROR(VLOOKUP(B108,Rajtlista!B:I,3,FALSE),"")</f>
        <v/>
      </c>
      <c r="N108" s="240" t="str">
        <f>IFERROR(D108-VLOOKUP(B108,Rajtlista!B:J,7,FALSE),"")</f>
        <v/>
      </c>
    </row>
  </sheetData>
  <mergeCells count="1">
    <mergeCell ref="G1:H1"/>
  </mergeCells>
  <conditionalFormatting sqref="B2:B108">
    <cfRule type="cellIs" dxfId="29" priority="3" operator="notEqual">
      <formula>A2</formula>
    </cfRule>
  </conditionalFormatting>
  <conditionalFormatting sqref="K1:L1048576">
    <cfRule type="containsText" dxfId="28" priority="2" operator="containsText" text="Nincs ilyen rsz!">
      <formula>NOT(ISERROR(SEARCH("Nincs ilyen rsz!",K1)))</formula>
    </cfRule>
  </conditionalFormatting>
  <conditionalFormatting sqref="M1:M1048576">
    <cfRule type="containsText" dxfId="27" priority="1" operator="containsText" text="Nincs ilyen rsz!">
      <formula>NOT(ISERROR(SEARCH("Nincs ilyen rsz!",M1)))</formula>
    </cfRule>
  </conditionalFormatting>
  <pageMargins left="0.62992125984251968" right="0.55118110236220474" top="2.6771653543307088" bottom="0.86614173228346458" header="0.51181102362204722" footer="0.43307086614173229"/>
  <pageSetup paperSize="9" scale="56" fitToHeight="0" orientation="portrait" r:id="rId1"/>
  <headerFooter alignWithMargins="0">
    <oddFooter>&amp;C&amp;G&amp;R&amp;P/&amp;N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894" r:id="rId4" name="Button 6">
              <controlPr defaultSize="0" print="0" autoFill="0" autoPict="0" macro="[0]!ReadCardList">
                <anchor moveWithCells="1" sizeWithCells="1">
                  <from>
                    <xdr:col>5</xdr:col>
                    <xdr:colOff>99060</xdr:colOff>
                    <xdr:row>0</xdr:row>
                    <xdr:rowOff>22860</xdr:rowOff>
                  </from>
                  <to>
                    <xdr:col>5</xdr:col>
                    <xdr:colOff>922020</xdr:colOff>
                    <xdr:row>0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3">
    <pageSetUpPr fitToPage="1"/>
  </sheetPr>
  <dimension ref="B1:K344"/>
  <sheetViews>
    <sheetView showGridLines="0" view="pageBreakPreview" topLeftCell="A3" zoomScale="80" zoomScaleNormal="100" zoomScaleSheetLayoutView="80" workbookViewId="0">
      <pane ySplit="2" topLeftCell="A348" activePane="bottomLeft" state="frozen"/>
      <selection activeCell="A15" sqref="A15"/>
      <selection pane="bottomLeft" activeCell="I17" sqref="I17"/>
    </sheetView>
  </sheetViews>
  <sheetFormatPr defaultColWidth="8.6640625" defaultRowHeight="13.2" outlineLevelRow="1" x14ac:dyDescent="0.25"/>
  <cols>
    <col min="1" max="1" width="5.33203125" style="74" customWidth="1"/>
    <col min="2" max="2" width="6.33203125" style="83" bestFit="1" customWidth="1"/>
    <col min="3" max="3" width="18.33203125" style="202" customWidth="1"/>
    <col min="4" max="4" width="6.6640625" style="83" bestFit="1" customWidth="1"/>
    <col min="5" max="5" width="6.6640625" style="83" customWidth="1"/>
    <col min="6" max="6" width="20" style="83" customWidth="1"/>
    <col min="7" max="10" width="4.33203125" style="203" customWidth="1"/>
    <col min="11" max="11" width="24.5546875" style="271" customWidth="1"/>
    <col min="12" max="16384" width="8.6640625" style="74"/>
  </cols>
  <sheetData>
    <row r="1" spans="2:11" ht="62.7" customHeight="1" x14ac:dyDescent="0.25">
      <c r="B1" s="474" t="str">
        <f>Rajtlista!B1:I1</f>
        <v>SÍFUTÓ DIÁKOLIMPIA - 2020.02.12. - Mátraszentistván</v>
      </c>
      <c r="C1" s="489"/>
      <c r="D1" s="474"/>
      <c r="E1" s="474"/>
      <c r="F1" s="474"/>
      <c r="G1" s="474"/>
      <c r="H1" s="474"/>
      <c r="I1" s="474"/>
      <c r="J1" s="474"/>
      <c r="K1" s="495"/>
    </row>
    <row r="2" spans="2:11" ht="37.200000000000003" customHeight="1" x14ac:dyDescent="0.25">
      <c r="B2" s="475" t="str">
        <f>Rajtlista!B2:I2</f>
        <v xml:space="preserve">Egyéni futam / Individual Race </v>
      </c>
      <c r="C2" s="496"/>
      <c r="D2" s="475"/>
      <c r="E2" s="475"/>
      <c r="F2" s="475"/>
      <c r="G2" s="475"/>
      <c r="H2" s="475"/>
      <c r="I2" s="475"/>
      <c r="J2" s="475"/>
      <c r="K2" s="485"/>
    </row>
    <row r="3" spans="2:11" ht="40.5" customHeight="1" thickBot="1" x14ac:dyDescent="0.3">
      <c r="B3" s="487" t="s">
        <v>70</v>
      </c>
      <c r="C3" s="488"/>
      <c r="D3" s="487"/>
      <c r="E3" s="487"/>
      <c r="F3" s="487"/>
      <c r="G3" s="487"/>
      <c r="H3" s="487"/>
      <c r="I3" s="487"/>
      <c r="J3" s="487"/>
      <c r="K3" s="497"/>
    </row>
    <row r="4" spans="2:11" s="179" customFormat="1" ht="24.75" customHeight="1" thickBot="1" x14ac:dyDescent="0.35">
      <c r="B4" s="246" t="s">
        <v>1</v>
      </c>
      <c r="C4" s="247" t="s">
        <v>2</v>
      </c>
      <c r="D4" s="248" t="s">
        <v>3</v>
      </c>
      <c r="E4" s="249" t="s">
        <v>108</v>
      </c>
      <c r="F4" s="174" t="s">
        <v>109</v>
      </c>
      <c r="G4" s="498" t="s">
        <v>25</v>
      </c>
      <c r="H4" s="499"/>
      <c r="I4" s="499"/>
      <c r="J4" s="499"/>
      <c r="K4" s="250" t="s">
        <v>24</v>
      </c>
    </row>
    <row r="5" spans="2:11" ht="18.75" customHeight="1" thickTop="1" x14ac:dyDescent="0.25">
      <c r="B5" s="492" t="str">
        <f>+Rajtlista!B5</f>
        <v>I. kcs. Leány (2011-) - 0,5 km klasszikus</v>
      </c>
      <c r="C5" s="493"/>
      <c r="D5" s="494"/>
      <c r="E5" s="494"/>
      <c r="F5" s="494"/>
      <c r="G5" s="18" t="e">
        <f>IF(VLOOKUP($B5,Kategóriák!$C$5:$L$25,6,FALSE)=0,"-",VLOOKUP($B5,Kategóriák!$C$5:$L$25,6,FALSE))</f>
        <v>#N/A</v>
      </c>
      <c r="H5" s="19" t="e">
        <f>IF(VLOOKUP($B5,Kategóriák!$C$5:$L$25,7,FALSE)=0,"-",VLOOKUP($B5,Kategóriák!$C$5:$L$25,7,FALSE))</f>
        <v>#N/A</v>
      </c>
      <c r="I5" s="19" t="e">
        <f>IF(VLOOKUP($B5,Kategóriák!$C$5:$L$25,8,FALSE)=0,"-",VLOOKUP($B5,Kategóriák!$C$5:$L$25,8,FALSE))</f>
        <v>#N/A</v>
      </c>
      <c r="J5" s="20" t="e">
        <f>IF(VLOOKUP($B5,Kategóriák!$C$5:$L$25,9,FALSE)=0,"-",VLOOKUP($B5,Kategóriák!$C$5:$L$25,9,FALSE))</f>
        <v>#N/A</v>
      </c>
      <c r="K5" s="251" t="e">
        <f>IF(VLOOKUP($B5,Kategóriák!$C$5:$L$25,10,FALSE)=0,"-",VLOOKUP($B5,Kategóriák!$C$5:$L$25,10,FALSE))</f>
        <v>#N/A</v>
      </c>
    </row>
    <row r="6" spans="2:11" ht="14.25" customHeight="1" outlineLevel="1" x14ac:dyDescent="0.25">
      <c r="B6" s="180">
        <f>Rajtlista!B6</f>
        <v>1</v>
      </c>
      <c r="C6" s="252" t="str">
        <f>Rajtlista!C6</f>
        <v>Nagy Sarolta</v>
      </c>
      <c r="D6" s="253">
        <f>Rajtlista!E6</f>
        <v>40881</v>
      </c>
      <c r="E6" s="253" t="str">
        <f>Rajtlista!F6</f>
        <v>Pest</v>
      </c>
      <c r="F6" s="253" t="str">
        <f>Rajtlista!G6</f>
        <v>József Nádor Általános Iskola és Alapfokú Művészeti Iskola (ÖKO Iskola)</v>
      </c>
      <c r="G6" s="8"/>
      <c r="H6" s="9"/>
      <c r="I6" s="9"/>
      <c r="J6" s="10"/>
      <c r="K6" s="254"/>
    </row>
    <row r="7" spans="2:11" ht="14.25" customHeight="1" outlineLevel="1" x14ac:dyDescent="0.25">
      <c r="B7" s="187">
        <f>Rajtlista!B7</f>
        <v>2</v>
      </c>
      <c r="C7" s="255" t="str">
        <f>Rajtlista!C7</f>
        <v>Birner Léna Petra</v>
      </c>
      <c r="D7" s="256">
        <f>Rajtlista!E7</f>
        <v>40808</v>
      </c>
      <c r="E7" s="256" t="str">
        <f>Rajtlista!F7</f>
        <v>Heves</v>
      </c>
      <c r="F7" s="256" t="str">
        <f>Rajtlista!G7</f>
        <v>Gyöngyösi Arany János Általános Iskola</v>
      </c>
      <c r="G7" s="12"/>
      <c r="H7" s="13"/>
      <c r="I7" s="13"/>
      <c r="J7" s="14"/>
      <c r="K7" s="257"/>
    </row>
    <row r="8" spans="2:11" ht="14.25" customHeight="1" outlineLevel="1" x14ac:dyDescent="0.25">
      <c r="B8" s="187">
        <f>Rajtlista!B8</f>
        <v>3</v>
      </c>
      <c r="C8" s="255" t="str">
        <f>Rajtlista!C8</f>
        <v>Gergely Lujza Piroska</v>
      </c>
      <c r="D8" s="256">
        <f>Rajtlista!E8</f>
        <v>41163</v>
      </c>
      <c r="E8" s="256" t="str">
        <f>Rajtlista!F8</f>
        <v>Budapest</v>
      </c>
      <c r="F8" s="256" t="str">
        <f>Rajtlista!G8</f>
        <v>Budenz József Általános Iskola és Gimnázium</v>
      </c>
      <c r="G8" s="12"/>
      <c r="H8" s="13"/>
      <c r="I8" s="13"/>
      <c r="J8" s="14"/>
      <c r="K8" s="257"/>
    </row>
    <row r="9" spans="2:11" ht="14.25" customHeight="1" outlineLevel="1" x14ac:dyDescent="0.25">
      <c r="B9" s="187">
        <f>Rajtlista!B9</f>
        <v>4</v>
      </c>
      <c r="C9" s="255" t="str">
        <f>Rajtlista!C9</f>
        <v>Sári Laura</v>
      </c>
      <c r="D9" s="256">
        <f>Rajtlista!E9</f>
        <v>41383</v>
      </c>
      <c r="E9" s="256" t="str">
        <f>Rajtlista!F9</f>
        <v>Győr-M-S</v>
      </c>
      <c r="F9" s="256" t="str">
        <f>Rajtlista!G9</f>
        <v>Prohászka Ottokár Orsolyita Gimnázium, Általános Iskola és Óvoda</v>
      </c>
      <c r="G9" s="12"/>
      <c r="H9" s="13"/>
      <c r="I9" s="13"/>
      <c r="J9" s="14"/>
      <c r="K9" s="257"/>
    </row>
    <row r="10" spans="2:11" ht="14.25" customHeight="1" outlineLevel="1" x14ac:dyDescent="0.25">
      <c r="B10" s="187">
        <f>Rajtlista!B10</f>
        <v>5</v>
      </c>
      <c r="C10" s="255" t="str">
        <f>Rajtlista!C10</f>
        <v>Maus Virág</v>
      </c>
      <c r="D10" s="256">
        <f>Rajtlista!E10</f>
        <v>40976</v>
      </c>
      <c r="E10" s="256" t="str">
        <f>Rajtlista!F10</f>
        <v>Budapest</v>
      </c>
      <c r="F10" s="256" t="str">
        <f>Rajtlista!G10</f>
        <v>Budenz József Általános Iskola és Gimnázium</v>
      </c>
      <c r="G10" s="12"/>
      <c r="H10" s="13"/>
      <c r="I10" s="13"/>
      <c r="J10" s="14"/>
      <c r="K10" s="258"/>
    </row>
    <row r="11" spans="2:11" ht="14.25" customHeight="1" outlineLevel="1" x14ac:dyDescent="0.25">
      <c r="B11" s="187">
        <f>Rajtlista!B11</f>
        <v>6</v>
      </c>
      <c r="C11" s="255" t="str">
        <f>Rajtlista!C11</f>
        <v>Rosivall Emma Nóra</v>
      </c>
      <c r="D11" s="256">
        <f>Rajtlista!E11</f>
        <v>40806</v>
      </c>
      <c r="E11" s="256" t="str">
        <f>Rajtlista!F11</f>
        <v>Budapest</v>
      </c>
      <c r="F11" s="256" t="str">
        <f>Rajtlista!G11</f>
        <v>Budenz József Általános Iskola és Gimnázium</v>
      </c>
      <c r="G11" s="12"/>
      <c r="H11" s="13"/>
      <c r="I11" s="13"/>
      <c r="J11" s="14"/>
      <c r="K11" s="258"/>
    </row>
    <row r="12" spans="2:11" ht="14.25" customHeight="1" outlineLevel="1" x14ac:dyDescent="0.25">
      <c r="B12" s="187">
        <f>Rajtlista!B12</f>
        <v>7</v>
      </c>
      <c r="C12" s="255" t="str">
        <f>Rajtlista!C12</f>
        <v>Bozóki Barbara</v>
      </c>
      <c r="D12" s="256">
        <f>Rajtlista!E12</f>
        <v>41388</v>
      </c>
      <c r="E12" s="256" t="str">
        <f>Rajtlista!F12</f>
        <v>Pest</v>
      </c>
      <c r="F12" s="256" t="str">
        <f>Rajtlista!G12</f>
        <v>Péceli Integrált Oktatási Központ Általános Iskola és Gimnázium</v>
      </c>
      <c r="G12" s="12"/>
      <c r="H12" s="13"/>
      <c r="I12" s="13"/>
      <c r="J12" s="14"/>
      <c r="K12" s="258"/>
    </row>
    <row r="13" spans="2:11" ht="14.25" customHeight="1" outlineLevel="1" x14ac:dyDescent="0.25">
      <c r="B13" s="187">
        <f>Rajtlista!B13</f>
        <v>0</v>
      </c>
      <c r="C13" s="255" t="str">
        <f>Rajtlista!C13</f>
        <v/>
      </c>
      <c r="D13" s="256" t="str">
        <f>Rajtlista!E13</f>
        <v/>
      </c>
      <c r="E13" s="256" t="str">
        <f>Rajtlista!F13</f>
        <v/>
      </c>
      <c r="F13" s="256" t="str">
        <f>Rajtlista!G13</f>
        <v/>
      </c>
      <c r="G13" s="12"/>
      <c r="H13" s="13"/>
      <c r="I13" s="13"/>
      <c r="J13" s="14"/>
      <c r="K13" s="258"/>
    </row>
    <row r="14" spans="2:11" ht="14.25" customHeight="1" outlineLevel="1" x14ac:dyDescent="0.25">
      <c r="B14" s="187">
        <f>Rajtlista!B14</f>
        <v>0</v>
      </c>
      <c r="C14" s="255" t="str">
        <f>Rajtlista!C14</f>
        <v/>
      </c>
      <c r="D14" s="256" t="str">
        <f>Rajtlista!E14</f>
        <v/>
      </c>
      <c r="E14" s="256" t="str">
        <f>Rajtlista!F14</f>
        <v/>
      </c>
      <c r="F14" s="256" t="str">
        <f>Rajtlista!G14</f>
        <v/>
      </c>
      <c r="G14" s="12"/>
      <c r="H14" s="13"/>
      <c r="I14" s="13"/>
      <c r="J14" s="14"/>
      <c r="K14" s="258"/>
    </row>
    <row r="15" spans="2:11" ht="14.25" customHeight="1" outlineLevel="1" x14ac:dyDescent="0.25">
      <c r="B15" s="187">
        <f>Rajtlista!B15</f>
        <v>0</v>
      </c>
      <c r="C15" s="255" t="str">
        <f>Rajtlista!C15</f>
        <v/>
      </c>
      <c r="D15" s="256" t="str">
        <f>Rajtlista!E15</f>
        <v/>
      </c>
      <c r="E15" s="256" t="str">
        <f>Rajtlista!F15</f>
        <v/>
      </c>
      <c r="F15" s="256" t="str">
        <f>Rajtlista!G15</f>
        <v/>
      </c>
      <c r="G15" s="12"/>
      <c r="H15" s="13"/>
      <c r="I15" s="13"/>
      <c r="J15" s="14"/>
      <c r="K15" s="258"/>
    </row>
    <row r="16" spans="2:11" ht="14.25" customHeight="1" outlineLevel="1" x14ac:dyDescent="0.25">
      <c r="B16" s="187">
        <f>Rajtlista!B16</f>
        <v>0</v>
      </c>
      <c r="C16" s="255" t="str">
        <f>Rajtlista!C16</f>
        <v/>
      </c>
      <c r="D16" s="256" t="str">
        <f>Rajtlista!E16</f>
        <v/>
      </c>
      <c r="E16" s="256" t="str">
        <f>Rajtlista!F16</f>
        <v/>
      </c>
      <c r="F16" s="256" t="str">
        <f>Rajtlista!G16</f>
        <v/>
      </c>
      <c r="G16" s="12"/>
      <c r="H16" s="13"/>
      <c r="I16" s="13"/>
      <c r="J16" s="14"/>
      <c r="K16" s="258"/>
    </row>
    <row r="17" spans="2:11" ht="14.25" customHeight="1" outlineLevel="1" x14ac:dyDescent="0.25">
      <c r="B17" s="187">
        <f>Rajtlista!B17</f>
        <v>0</v>
      </c>
      <c r="C17" s="255" t="str">
        <f>Rajtlista!C17</f>
        <v/>
      </c>
      <c r="D17" s="256" t="str">
        <f>Rajtlista!E17</f>
        <v/>
      </c>
      <c r="E17" s="256" t="str">
        <f>Rajtlista!F17</f>
        <v/>
      </c>
      <c r="F17" s="256" t="str">
        <f>Rajtlista!G17</f>
        <v/>
      </c>
      <c r="G17" s="12"/>
      <c r="H17" s="13"/>
      <c r="I17" s="13"/>
      <c r="J17" s="14"/>
      <c r="K17" s="258"/>
    </row>
    <row r="18" spans="2:11" ht="14.25" customHeight="1" outlineLevel="1" x14ac:dyDescent="0.25">
      <c r="B18" s="187">
        <f>Rajtlista!B18</f>
        <v>0</v>
      </c>
      <c r="C18" s="255" t="str">
        <f>Rajtlista!C18</f>
        <v/>
      </c>
      <c r="D18" s="256" t="str">
        <f>Rajtlista!E18</f>
        <v/>
      </c>
      <c r="E18" s="256" t="str">
        <f>Rajtlista!F18</f>
        <v/>
      </c>
      <c r="F18" s="256" t="str">
        <f>Rajtlista!G18</f>
        <v/>
      </c>
      <c r="G18" s="12"/>
      <c r="H18" s="13"/>
      <c r="I18" s="13"/>
      <c r="J18" s="14"/>
      <c r="K18" s="258"/>
    </row>
    <row r="19" spans="2:11" ht="14.25" customHeight="1" outlineLevel="1" x14ac:dyDescent="0.25">
      <c r="B19" s="187">
        <f>Rajtlista!B19</f>
        <v>0</v>
      </c>
      <c r="C19" s="255" t="str">
        <f>Rajtlista!C19</f>
        <v/>
      </c>
      <c r="D19" s="256" t="str">
        <f>Rajtlista!E19</f>
        <v/>
      </c>
      <c r="E19" s="256" t="str">
        <f>Rajtlista!F19</f>
        <v/>
      </c>
      <c r="F19" s="256" t="str">
        <f>Rajtlista!G19</f>
        <v/>
      </c>
      <c r="G19" s="12"/>
      <c r="H19" s="13"/>
      <c r="I19" s="13"/>
      <c r="J19" s="14"/>
      <c r="K19" s="258"/>
    </row>
    <row r="20" spans="2:11" ht="14.25" customHeight="1" outlineLevel="1" x14ac:dyDescent="0.25">
      <c r="B20" s="215">
        <f>Rajtlista!B20</f>
        <v>0</v>
      </c>
      <c r="C20" s="259" t="str">
        <f>Rajtlista!C20</f>
        <v/>
      </c>
      <c r="D20" s="260" t="str">
        <f>Rajtlista!E20</f>
        <v/>
      </c>
      <c r="E20" s="260" t="str">
        <f>Rajtlista!F20</f>
        <v/>
      </c>
      <c r="F20" s="260" t="str">
        <f>Rajtlista!G20</f>
        <v/>
      </c>
      <c r="G20" s="15"/>
      <c r="H20" s="16"/>
      <c r="I20" s="16"/>
      <c r="J20" s="17"/>
      <c r="K20" s="261"/>
    </row>
    <row r="21" spans="2:11" ht="14.25" customHeight="1" outlineLevel="1" x14ac:dyDescent="0.25">
      <c r="B21" s="262"/>
      <c r="C21" s="263"/>
      <c r="D21" s="264"/>
      <c r="E21" s="264"/>
      <c r="F21" s="264"/>
      <c r="G21" s="265"/>
      <c r="H21" s="265"/>
      <c r="I21" s="265"/>
      <c r="J21" s="265"/>
      <c r="K21" s="266"/>
    </row>
    <row r="22" spans="2:11" ht="18.75" customHeight="1" x14ac:dyDescent="0.25">
      <c r="B22" s="492" t="str">
        <f>+Rajtlista!B22</f>
        <v>I. kcs. Fiú (2011-) - 0,5 km klasszikus</v>
      </c>
      <c r="C22" s="493"/>
      <c r="D22" s="494"/>
      <c r="E22" s="494"/>
      <c r="F22" s="494"/>
      <c r="G22" s="18" t="e">
        <f>IF(VLOOKUP($B22,Kategóriák!$C$5:$L$25,6,FALSE)=0,"-",VLOOKUP($B22,Kategóriák!$C$5:$L$25,6,FALSE))</f>
        <v>#N/A</v>
      </c>
      <c r="H22" s="19" t="e">
        <f>IF(VLOOKUP($B22,Kategóriák!$C$5:$L$25,7,FALSE)=0,"-",VLOOKUP($B22,Kategóriák!$C$5:$L$25,7,FALSE))</f>
        <v>#N/A</v>
      </c>
      <c r="I22" s="19" t="e">
        <f>IF(VLOOKUP($B22,Kategóriák!$C$5:$L$25,8,FALSE)=0,"-",VLOOKUP($B22,Kategóriák!$C$5:$L$25,8,FALSE))</f>
        <v>#N/A</v>
      </c>
      <c r="J22" s="20" t="e">
        <f>IF(VLOOKUP($B22,Kategóriák!$C$5:$L$25,9,FALSE)=0,"-",VLOOKUP($B22,Kategóriák!$C$5:$L$25,9,FALSE))</f>
        <v>#N/A</v>
      </c>
      <c r="K22" s="251" t="e">
        <f>IF(VLOOKUP($B22,Kategóriák!$C$5:$L$25,10,FALSE)=0,"-",VLOOKUP($B22,Kategóriák!$C$5:$L$25,10,FALSE))</f>
        <v>#N/A</v>
      </c>
    </row>
    <row r="23" spans="2:11" ht="14.25" customHeight="1" outlineLevel="1" x14ac:dyDescent="0.25">
      <c r="B23" s="180">
        <f>Rajtlista!B23</f>
        <v>8</v>
      </c>
      <c r="C23" s="252" t="str">
        <f>Rajtlista!C23</f>
        <v>Szabó Botond</v>
      </c>
      <c r="D23" s="253">
        <f>Rajtlista!E23</f>
        <v>40819</v>
      </c>
      <c r="E23" s="253" t="str">
        <f>Rajtlista!F23</f>
        <v>Heves</v>
      </c>
      <c r="F23" s="253" t="str">
        <f>Rajtlista!G23</f>
        <v>Gyöngyöshalászi Széchenyi István Általános Iskola</v>
      </c>
      <c r="G23" s="8"/>
      <c r="H23" s="9"/>
      <c r="I23" s="9"/>
      <c r="J23" s="10"/>
      <c r="K23" s="254"/>
    </row>
    <row r="24" spans="2:11" ht="14.25" customHeight="1" outlineLevel="1" x14ac:dyDescent="0.25">
      <c r="B24" s="187">
        <f>Rajtlista!B24</f>
        <v>9</v>
      </c>
      <c r="C24" s="255" t="str">
        <f>Rajtlista!C24</f>
        <v>Lemberkovics Zalán Viktor</v>
      </c>
      <c r="D24" s="256">
        <f>Rajtlista!E24</f>
        <v>40970</v>
      </c>
      <c r="E24" s="256" t="str">
        <f>Rajtlista!F24</f>
        <v>Győr-M-S</v>
      </c>
      <c r="F24" s="256" t="str">
        <f>Rajtlista!G24</f>
        <v>Prohászka Ottokár Orsolyita Gimnázium, Általános Iskola és Óvoda</v>
      </c>
      <c r="G24" s="12"/>
      <c r="H24" s="13"/>
      <c r="I24" s="13"/>
      <c r="J24" s="14"/>
      <c r="K24" s="257"/>
    </row>
    <row r="25" spans="2:11" ht="14.25" customHeight="1" outlineLevel="1" x14ac:dyDescent="0.25">
      <c r="B25" s="187">
        <f>Rajtlista!B25</f>
        <v>10</v>
      </c>
      <c r="C25" s="255" t="str">
        <f>Rajtlista!C25</f>
        <v>Szabolcs Márton</v>
      </c>
      <c r="D25" s="256">
        <f>Rajtlista!E25</f>
        <v>41056</v>
      </c>
      <c r="E25" s="256" t="str">
        <f>Rajtlista!F25</f>
        <v>Pest</v>
      </c>
      <c r="F25" s="256" t="str">
        <f>Rajtlista!G25</f>
        <v>Gödi Németh László Általános Iskola és Alapfokú Művészeti Iskola</v>
      </c>
      <c r="G25" s="12"/>
      <c r="H25" s="13"/>
      <c r="I25" s="13"/>
      <c r="J25" s="14"/>
      <c r="K25" s="257"/>
    </row>
    <row r="26" spans="2:11" ht="14.25" customHeight="1" outlineLevel="1" x14ac:dyDescent="0.25">
      <c r="B26" s="187">
        <f>Rajtlista!B26</f>
        <v>11</v>
      </c>
      <c r="C26" s="255" t="str">
        <f>Rajtlista!C26</f>
        <v>Gergely Márton</v>
      </c>
      <c r="D26" s="256">
        <f>Rajtlista!E26</f>
        <v>40597</v>
      </c>
      <c r="E26" s="256" t="str">
        <f>Rajtlista!F26</f>
        <v>Budapest</v>
      </c>
      <c r="F26" s="256" t="str">
        <f>Rajtlista!G26</f>
        <v>Budenz József Általános Iskola és Gimnázium</v>
      </c>
      <c r="G26" s="12"/>
      <c r="H26" s="13"/>
      <c r="I26" s="13"/>
      <c r="J26" s="14"/>
      <c r="K26" s="257"/>
    </row>
    <row r="27" spans="2:11" ht="14.25" customHeight="1" outlineLevel="1" x14ac:dyDescent="0.25">
      <c r="B27" s="187">
        <f>Rajtlista!B27</f>
        <v>0</v>
      </c>
      <c r="C27" s="255" t="str">
        <f>Rajtlista!C27</f>
        <v/>
      </c>
      <c r="D27" s="256" t="str">
        <f>Rajtlista!E27</f>
        <v/>
      </c>
      <c r="E27" s="256" t="str">
        <f>Rajtlista!F27</f>
        <v/>
      </c>
      <c r="F27" s="256" t="str">
        <f>Rajtlista!G27</f>
        <v/>
      </c>
      <c r="G27" s="12"/>
      <c r="H27" s="13"/>
      <c r="I27" s="13"/>
      <c r="J27" s="14"/>
      <c r="K27" s="257"/>
    </row>
    <row r="28" spans="2:11" ht="14.25" customHeight="1" outlineLevel="1" x14ac:dyDescent="0.25">
      <c r="B28" s="187">
        <f>Rajtlista!B28</f>
        <v>0</v>
      </c>
      <c r="C28" s="255" t="str">
        <f>Rajtlista!C28</f>
        <v/>
      </c>
      <c r="D28" s="256" t="str">
        <f>Rajtlista!E28</f>
        <v/>
      </c>
      <c r="E28" s="256" t="str">
        <f>Rajtlista!F28</f>
        <v/>
      </c>
      <c r="F28" s="256" t="str">
        <f>Rajtlista!G28</f>
        <v/>
      </c>
      <c r="G28" s="12"/>
      <c r="H28" s="13"/>
      <c r="I28" s="13"/>
      <c r="J28" s="14"/>
      <c r="K28" s="257"/>
    </row>
    <row r="29" spans="2:11" ht="14.25" customHeight="1" outlineLevel="1" x14ac:dyDescent="0.25">
      <c r="B29" s="187">
        <f>Rajtlista!B29</f>
        <v>0</v>
      </c>
      <c r="C29" s="255" t="str">
        <f>Rajtlista!C29</f>
        <v/>
      </c>
      <c r="D29" s="256" t="str">
        <f>Rajtlista!E29</f>
        <v/>
      </c>
      <c r="E29" s="256" t="str">
        <f>Rajtlista!F29</f>
        <v/>
      </c>
      <c r="F29" s="256" t="str">
        <f>Rajtlista!G29</f>
        <v/>
      </c>
      <c r="G29" s="12"/>
      <c r="H29" s="13"/>
      <c r="I29" s="13"/>
      <c r="J29" s="14"/>
      <c r="K29" s="257"/>
    </row>
    <row r="30" spans="2:11" ht="14.25" customHeight="1" outlineLevel="1" x14ac:dyDescent="0.25">
      <c r="B30" s="187">
        <f>Rajtlista!B30</f>
        <v>0</v>
      </c>
      <c r="C30" s="255" t="str">
        <f>Rajtlista!C30</f>
        <v/>
      </c>
      <c r="D30" s="256" t="str">
        <f>Rajtlista!E30</f>
        <v/>
      </c>
      <c r="E30" s="256" t="str">
        <f>Rajtlista!F30</f>
        <v/>
      </c>
      <c r="F30" s="256" t="str">
        <f>Rajtlista!G30</f>
        <v/>
      </c>
      <c r="G30" s="12"/>
      <c r="H30" s="13"/>
      <c r="I30" s="13"/>
      <c r="J30" s="14"/>
      <c r="K30" s="258"/>
    </row>
    <row r="31" spans="2:11" ht="14.25" customHeight="1" outlineLevel="1" x14ac:dyDescent="0.25">
      <c r="B31" s="187">
        <f>Rajtlista!B31</f>
        <v>0</v>
      </c>
      <c r="C31" s="255" t="str">
        <f>Rajtlista!C31</f>
        <v/>
      </c>
      <c r="D31" s="256" t="str">
        <f>Rajtlista!E31</f>
        <v/>
      </c>
      <c r="E31" s="256" t="str">
        <f>Rajtlista!F31</f>
        <v/>
      </c>
      <c r="F31" s="256" t="str">
        <f>Rajtlista!G31</f>
        <v/>
      </c>
      <c r="G31" s="12"/>
      <c r="H31" s="13"/>
      <c r="I31" s="13"/>
      <c r="J31" s="14"/>
      <c r="K31" s="258"/>
    </row>
    <row r="32" spans="2:11" ht="14.25" customHeight="1" outlineLevel="1" x14ac:dyDescent="0.25">
      <c r="B32" s="187">
        <f>Rajtlista!B32</f>
        <v>0</v>
      </c>
      <c r="C32" s="255" t="str">
        <f>Rajtlista!C32</f>
        <v/>
      </c>
      <c r="D32" s="256" t="str">
        <f>Rajtlista!E32</f>
        <v/>
      </c>
      <c r="E32" s="256" t="str">
        <f>Rajtlista!F32</f>
        <v/>
      </c>
      <c r="F32" s="256" t="str">
        <f>Rajtlista!G32</f>
        <v/>
      </c>
      <c r="G32" s="12"/>
      <c r="H32" s="13"/>
      <c r="I32" s="13"/>
      <c r="J32" s="14"/>
      <c r="K32" s="258"/>
    </row>
    <row r="33" spans="2:11" ht="14.25" customHeight="1" outlineLevel="1" x14ac:dyDescent="0.25">
      <c r="B33" s="187">
        <f>Rajtlista!B33</f>
        <v>0</v>
      </c>
      <c r="C33" s="255" t="str">
        <f>Rajtlista!C33</f>
        <v/>
      </c>
      <c r="D33" s="256" t="str">
        <f>Rajtlista!E33</f>
        <v/>
      </c>
      <c r="E33" s="256" t="str">
        <f>Rajtlista!F33</f>
        <v/>
      </c>
      <c r="F33" s="256" t="str">
        <f>Rajtlista!G33</f>
        <v/>
      </c>
      <c r="G33" s="12"/>
      <c r="H33" s="13"/>
      <c r="I33" s="13"/>
      <c r="J33" s="14"/>
      <c r="K33" s="258"/>
    </row>
    <row r="34" spans="2:11" ht="14.25" customHeight="1" outlineLevel="1" x14ac:dyDescent="0.25">
      <c r="B34" s="187">
        <f>Rajtlista!B34</f>
        <v>0</v>
      </c>
      <c r="C34" s="255" t="str">
        <f>Rajtlista!C34</f>
        <v/>
      </c>
      <c r="D34" s="256" t="str">
        <f>Rajtlista!E34</f>
        <v/>
      </c>
      <c r="E34" s="256" t="str">
        <f>Rajtlista!F34</f>
        <v/>
      </c>
      <c r="F34" s="256" t="str">
        <f>Rajtlista!G34</f>
        <v/>
      </c>
      <c r="G34" s="12"/>
      <c r="H34" s="13"/>
      <c r="I34" s="13"/>
      <c r="J34" s="14"/>
      <c r="K34" s="258"/>
    </row>
    <row r="35" spans="2:11" ht="14.25" customHeight="1" outlineLevel="1" x14ac:dyDescent="0.25">
      <c r="B35" s="187">
        <f>Rajtlista!B35</f>
        <v>0</v>
      </c>
      <c r="C35" s="255" t="str">
        <f>Rajtlista!C35</f>
        <v/>
      </c>
      <c r="D35" s="256" t="str">
        <f>Rajtlista!E35</f>
        <v/>
      </c>
      <c r="E35" s="256" t="str">
        <f>Rajtlista!F35</f>
        <v/>
      </c>
      <c r="F35" s="256" t="str">
        <f>Rajtlista!G35</f>
        <v/>
      </c>
      <c r="G35" s="12"/>
      <c r="H35" s="13"/>
      <c r="I35" s="13"/>
      <c r="J35" s="14"/>
      <c r="K35" s="258"/>
    </row>
    <row r="36" spans="2:11" ht="14.25" customHeight="1" outlineLevel="1" x14ac:dyDescent="0.25">
      <c r="B36" s="187">
        <f>Rajtlista!B36</f>
        <v>0</v>
      </c>
      <c r="C36" s="255" t="str">
        <f>Rajtlista!C36</f>
        <v/>
      </c>
      <c r="D36" s="256" t="str">
        <f>Rajtlista!E36</f>
        <v/>
      </c>
      <c r="E36" s="256" t="str">
        <f>Rajtlista!F36</f>
        <v/>
      </c>
      <c r="F36" s="256" t="str">
        <f>Rajtlista!G36</f>
        <v/>
      </c>
      <c r="G36" s="12"/>
      <c r="H36" s="13"/>
      <c r="I36" s="13"/>
      <c r="J36" s="14"/>
      <c r="K36" s="258"/>
    </row>
    <row r="37" spans="2:11" ht="14.25" customHeight="1" outlineLevel="1" x14ac:dyDescent="0.25">
      <c r="B37" s="215">
        <f>Rajtlista!B37</f>
        <v>0</v>
      </c>
      <c r="C37" s="259" t="str">
        <f>Rajtlista!C37</f>
        <v/>
      </c>
      <c r="D37" s="260" t="str">
        <f>Rajtlista!E37</f>
        <v/>
      </c>
      <c r="E37" s="260" t="str">
        <f>Rajtlista!F37</f>
        <v/>
      </c>
      <c r="F37" s="260" t="str">
        <f>Rajtlista!G37</f>
        <v/>
      </c>
      <c r="G37" s="15"/>
      <c r="H37" s="16"/>
      <c r="I37" s="16"/>
      <c r="J37" s="17"/>
      <c r="K37" s="261"/>
    </row>
    <row r="38" spans="2:11" ht="14.25" customHeight="1" outlineLevel="1" x14ac:dyDescent="0.25">
      <c r="B38" s="262"/>
      <c r="C38" s="263"/>
      <c r="D38" s="264"/>
      <c r="E38" s="264"/>
      <c r="F38" s="264"/>
      <c r="G38" s="265"/>
      <c r="H38" s="265"/>
      <c r="I38" s="265"/>
      <c r="J38" s="265"/>
      <c r="K38" s="266"/>
    </row>
    <row r="39" spans="2:11" ht="18.75" customHeight="1" x14ac:dyDescent="0.25">
      <c r="B39" s="492" t="str">
        <f>Rajtlista!B39:G39</f>
        <v>II. kcs. Leány (2009-2010) - 1 km klasszikus</v>
      </c>
      <c r="C39" s="493"/>
      <c r="D39" s="494"/>
      <c r="E39" s="494"/>
      <c r="F39" s="494"/>
      <c r="G39" s="18" t="e">
        <f>IF(VLOOKUP($B39,Kategóriák!$C$5:$L$25,6,FALSE)=0,"-",VLOOKUP($B39,Kategóriák!$C$5:$L$25,6,FALSE))</f>
        <v>#N/A</v>
      </c>
      <c r="H39" s="19" t="e">
        <f>IF(VLOOKUP($B39,Kategóriák!$C$5:$L$25,7,FALSE)=0,"-",VLOOKUP($B39,Kategóriák!$C$5:$L$25,7,FALSE))</f>
        <v>#N/A</v>
      </c>
      <c r="I39" s="19" t="e">
        <f>IF(VLOOKUP($B39,Kategóriák!$C$5:$L$25,8,FALSE)=0,"-",VLOOKUP($B39,Kategóriák!$C$5:$L$25,8,FALSE))</f>
        <v>#N/A</v>
      </c>
      <c r="J39" s="20" t="e">
        <f>IF(VLOOKUP($B39,Kategóriák!$C$5:$L$25,9,FALSE)=0,"-",VLOOKUP($B39,Kategóriák!$C$5:$L$25,9,FALSE))</f>
        <v>#N/A</v>
      </c>
      <c r="K39" s="251" t="e">
        <f>IF(VLOOKUP($B39,Kategóriák!$C$5:$L$25,10,FALSE)=0,"-",VLOOKUP($B39,Kategóriák!$C$5:$L$25,10,FALSE))</f>
        <v>#N/A</v>
      </c>
    </row>
    <row r="40" spans="2:11" ht="14.25" customHeight="1" outlineLevel="1" x14ac:dyDescent="0.25">
      <c r="B40" s="180">
        <f>Rajtlista!B40</f>
        <v>12</v>
      </c>
      <c r="C40" s="252" t="str">
        <f>Rajtlista!C40</f>
        <v>Besze Regina Kira</v>
      </c>
      <c r="D40" s="253">
        <f>Rajtlista!E40</f>
        <v>40084</v>
      </c>
      <c r="E40" s="253" t="str">
        <f>Rajtlista!F40</f>
        <v>Heves</v>
      </c>
      <c r="F40" s="253" t="str">
        <f>Rajtlista!G40</f>
        <v>Gyöngyössolymosi Nagy Gyula Katolikus Általános Iskola és Alapfokú Művészeti Iskola</v>
      </c>
      <c r="G40" s="8"/>
      <c r="H40" s="9"/>
      <c r="I40" s="9"/>
      <c r="J40" s="10"/>
      <c r="K40" s="254"/>
    </row>
    <row r="41" spans="2:11" ht="14.25" customHeight="1" outlineLevel="1" x14ac:dyDescent="0.25">
      <c r="B41" s="187">
        <f>Rajtlista!B41</f>
        <v>13</v>
      </c>
      <c r="C41" s="255" t="str">
        <f>Rajtlista!C41</f>
        <v>Katona Korinna</v>
      </c>
      <c r="D41" s="256">
        <f>Rajtlista!E41</f>
        <v>40079</v>
      </c>
      <c r="E41" s="256" t="str">
        <f>Rajtlista!F41</f>
        <v>Heves</v>
      </c>
      <c r="F41" s="256" t="str">
        <f>Rajtlista!G41</f>
        <v>Eszterházy Károly Egyetem Gyakorló Általános, Közép-, Alapfokú Művészeti Iskola és Pedagógiai Intézet</v>
      </c>
      <c r="G41" s="12"/>
      <c r="H41" s="13"/>
      <c r="I41" s="13"/>
      <c r="J41" s="14"/>
      <c r="K41" s="257"/>
    </row>
    <row r="42" spans="2:11" ht="14.25" customHeight="1" outlineLevel="1" x14ac:dyDescent="0.25">
      <c r="B42" s="187">
        <f>Rajtlista!B42</f>
        <v>14</v>
      </c>
      <c r="C42" s="255" t="str">
        <f>Rajtlista!C42</f>
        <v>Jankó Boglárka Dóra</v>
      </c>
      <c r="D42" s="256">
        <f>Rajtlista!E42</f>
        <v>40253</v>
      </c>
      <c r="E42" s="256" t="str">
        <f>Rajtlista!F42</f>
        <v>Pest</v>
      </c>
      <c r="F42" s="256" t="str">
        <f>Rajtlista!G42</f>
        <v>Kesjár Csaba Általános Iskola</v>
      </c>
      <c r="G42" s="12"/>
      <c r="H42" s="13"/>
      <c r="I42" s="13"/>
      <c r="J42" s="14"/>
      <c r="K42" s="257"/>
    </row>
    <row r="43" spans="2:11" ht="14.25" customHeight="1" outlineLevel="1" x14ac:dyDescent="0.25">
      <c r="B43" s="187">
        <f>Rajtlista!B43</f>
        <v>15</v>
      </c>
      <c r="C43" s="255" t="str">
        <f>Rajtlista!C43</f>
        <v>Kovács Nóra</v>
      </c>
      <c r="D43" s="256">
        <f>Rajtlista!E43</f>
        <v>40442</v>
      </c>
      <c r="E43" s="256" t="str">
        <f>Rajtlista!F43</f>
        <v>Budapest</v>
      </c>
      <c r="F43" s="256" t="str">
        <f>Rajtlista!G43</f>
        <v>Újbudai Ádám Jenő Általános Iskola</v>
      </c>
      <c r="G43" s="12"/>
      <c r="H43" s="13"/>
      <c r="I43" s="13"/>
      <c r="J43" s="14"/>
      <c r="K43" s="257"/>
    </row>
    <row r="44" spans="2:11" ht="14.25" customHeight="1" outlineLevel="1" x14ac:dyDescent="0.25">
      <c r="B44" s="187">
        <f>Rajtlista!B44</f>
        <v>16</v>
      </c>
      <c r="C44" s="255" t="str">
        <f>Rajtlista!C44</f>
        <v>Zámbó Hanna</v>
      </c>
      <c r="D44" s="256">
        <f>Rajtlista!E44</f>
        <v>39862</v>
      </c>
      <c r="E44" s="256" t="str">
        <f>Rajtlista!F44</f>
        <v>Budapest</v>
      </c>
      <c r="F44" s="256" t="str">
        <f>Rajtlista!G44</f>
        <v>Testnevelési Egyetem Gyakorló Sportiskolai Általános Iskola és Gimnázium</v>
      </c>
      <c r="G44" s="12"/>
      <c r="H44" s="13"/>
      <c r="I44" s="13"/>
      <c r="J44" s="14"/>
      <c r="K44" s="257"/>
    </row>
    <row r="45" spans="2:11" ht="14.25" customHeight="1" outlineLevel="1" x14ac:dyDescent="0.25">
      <c r="B45" s="187">
        <f>Rajtlista!B45</f>
        <v>17</v>
      </c>
      <c r="C45" s="255" t="str">
        <f>Rajtlista!C45</f>
        <v>Varga Léna</v>
      </c>
      <c r="D45" s="256">
        <f>Rajtlista!E45</f>
        <v>40394</v>
      </c>
      <c r="E45" s="256" t="str">
        <f>Rajtlista!F45</f>
        <v>Budapest</v>
      </c>
      <c r="F45" s="256" t="str">
        <f>Rajtlista!G45</f>
        <v>ELTE Gyertyánffy István Gyakorló Általános Iskola</v>
      </c>
      <c r="G45" s="12"/>
      <c r="H45" s="13"/>
      <c r="I45" s="13"/>
      <c r="J45" s="14"/>
      <c r="K45" s="257"/>
    </row>
    <row r="46" spans="2:11" ht="14.25" customHeight="1" outlineLevel="1" x14ac:dyDescent="0.25">
      <c r="B46" s="187">
        <f>Rajtlista!B46</f>
        <v>18</v>
      </c>
      <c r="C46" s="255" t="str">
        <f>Rajtlista!C46</f>
        <v>Ágoston Dalma</v>
      </c>
      <c r="D46" s="256">
        <f>Rajtlista!E46</f>
        <v>40308</v>
      </c>
      <c r="E46" s="256" t="str">
        <f>Rajtlista!F46</f>
        <v>Veszprém</v>
      </c>
      <c r="F46" s="256" t="str">
        <f>Rajtlista!G46</f>
        <v>Nivegy-völgyi Német Nemzetiségi Nyelvoktató Általános Iskola és Alapfokú Művészeti Iskola</v>
      </c>
      <c r="G46" s="12"/>
      <c r="H46" s="13"/>
      <c r="I46" s="13"/>
      <c r="J46" s="14"/>
      <c r="K46" s="257"/>
    </row>
    <row r="47" spans="2:11" ht="14.25" customHeight="1" outlineLevel="1" x14ac:dyDescent="0.25">
      <c r="B47" s="187">
        <f>Rajtlista!B47</f>
        <v>19</v>
      </c>
      <c r="C47" s="255" t="str">
        <f>Rajtlista!C47</f>
        <v>Előházi Johanna</v>
      </c>
      <c r="D47" s="256">
        <f>Rajtlista!E47</f>
        <v>40494</v>
      </c>
      <c r="E47" s="256" t="str">
        <f>Rajtlista!F47</f>
        <v>Heves</v>
      </c>
      <c r="F47" s="256" t="str">
        <f>Rajtlista!G47</f>
        <v>Gyöngyössolymosi Nagy Gyula Katolikus Általános Iskola és Alapfokú Művészeti Iskola</v>
      </c>
      <c r="G47" s="12"/>
      <c r="H47" s="13"/>
      <c r="I47" s="13"/>
      <c r="J47" s="14"/>
      <c r="K47" s="257"/>
    </row>
    <row r="48" spans="2:11" ht="14.25" customHeight="1" outlineLevel="1" x14ac:dyDescent="0.25">
      <c r="B48" s="187">
        <f>Rajtlista!B48</f>
        <v>20</v>
      </c>
      <c r="C48" s="255" t="str">
        <f>Rajtlista!C48</f>
        <v>Cseke Villő Emese</v>
      </c>
      <c r="D48" s="256">
        <f>Rajtlista!E48</f>
        <v>40217</v>
      </c>
      <c r="E48" s="256" t="str">
        <f>Rajtlista!F48</f>
        <v>Budapest</v>
      </c>
      <c r="F48" s="256" t="str">
        <f>Rajtlista!G48</f>
        <v>Albertfalvi Don Bosco Katolikus Általános Iskola és Óvoda</v>
      </c>
      <c r="G48" s="12"/>
      <c r="H48" s="13"/>
      <c r="I48" s="13"/>
      <c r="J48" s="14"/>
      <c r="K48" s="258"/>
    </row>
    <row r="49" spans="2:11" ht="14.25" customHeight="1" outlineLevel="1" x14ac:dyDescent="0.25">
      <c r="B49" s="187">
        <f>Rajtlista!B49</f>
        <v>21</v>
      </c>
      <c r="C49" s="255" t="str">
        <f>Rajtlista!C49</f>
        <v>Cseke Zille Boglárka</v>
      </c>
      <c r="D49" s="256">
        <f>Rajtlista!E49</f>
        <v>40217</v>
      </c>
      <c r="E49" s="256" t="str">
        <f>Rajtlista!F49</f>
        <v>Budapest</v>
      </c>
      <c r="F49" s="256" t="str">
        <f>Rajtlista!G49</f>
        <v>Albertfalvi Don Bosco Katolikus Általános Iskola és Óvoda</v>
      </c>
      <c r="G49" s="12"/>
      <c r="H49" s="13"/>
      <c r="I49" s="13"/>
      <c r="J49" s="14"/>
      <c r="K49" s="258"/>
    </row>
    <row r="50" spans="2:11" ht="14.25" customHeight="1" outlineLevel="1" x14ac:dyDescent="0.25">
      <c r="B50" s="187">
        <f>Rajtlista!B50</f>
        <v>22</v>
      </c>
      <c r="C50" s="255" t="str">
        <f>Rajtlista!C50</f>
        <v>Bozóki Tamara</v>
      </c>
      <c r="D50" s="256">
        <f>Rajtlista!E50</f>
        <v>39839</v>
      </c>
      <c r="E50" s="256" t="str">
        <f>Rajtlista!F50</f>
        <v>Pest</v>
      </c>
      <c r="F50" s="256" t="str">
        <f>Rajtlista!G50</f>
        <v>Péceli Integrált Oktatási Központ Általános Iskola és Gimnázium</v>
      </c>
      <c r="G50" s="12"/>
      <c r="H50" s="13"/>
      <c r="I50" s="13"/>
      <c r="J50" s="14"/>
      <c r="K50" s="258"/>
    </row>
    <row r="51" spans="2:11" ht="14.25" customHeight="1" outlineLevel="1" x14ac:dyDescent="0.25">
      <c r="B51" s="187">
        <f>Rajtlista!B51</f>
        <v>0</v>
      </c>
      <c r="C51" s="255" t="str">
        <f>Rajtlista!C51</f>
        <v/>
      </c>
      <c r="D51" s="256" t="str">
        <f>Rajtlista!E51</f>
        <v/>
      </c>
      <c r="E51" s="256" t="str">
        <f>Rajtlista!F51</f>
        <v/>
      </c>
      <c r="F51" s="256" t="str">
        <f>Rajtlista!G51</f>
        <v/>
      </c>
      <c r="G51" s="12"/>
      <c r="H51" s="13"/>
      <c r="I51" s="13"/>
      <c r="J51" s="14"/>
      <c r="K51" s="258"/>
    </row>
    <row r="52" spans="2:11" ht="14.25" customHeight="1" outlineLevel="1" x14ac:dyDescent="0.25">
      <c r="B52" s="187">
        <f>Rajtlista!B52</f>
        <v>0</v>
      </c>
      <c r="C52" s="255" t="str">
        <f>Rajtlista!C52</f>
        <v/>
      </c>
      <c r="D52" s="256" t="str">
        <f>Rajtlista!E52</f>
        <v/>
      </c>
      <c r="E52" s="256" t="str">
        <f>Rajtlista!F52</f>
        <v/>
      </c>
      <c r="F52" s="256" t="str">
        <f>Rajtlista!G52</f>
        <v/>
      </c>
      <c r="G52" s="12"/>
      <c r="H52" s="13"/>
      <c r="I52" s="13"/>
      <c r="J52" s="14"/>
      <c r="K52" s="258"/>
    </row>
    <row r="53" spans="2:11" ht="14.25" customHeight="1" outlineLevel="1" x14ac:dyDescent="0.25">
      <c r="B53" s="187">
        <f>Rajtlista!B53</f>
        <v>0</v>
      </c>
      <c r="C53" s="255" t="str">
        <f>Rajtlista!C53</f>
        <v/>
      </c>
      <c r="D53" s="256" t="str">
        <f>Rajtlista!E53</f>
        <v/>
      </c>
      <c r="E53" s="256" t="str">
        <f>Rajtlista!F53</f>
        <v/>
      </c>
      <c r="F53" s="256" t="str">
        <f>Rajtlista!G53</f>
        <v/>
      </c>
      <c r="G53" s="12"/>
      <c r="H53" s="13"/>
      <c r="I53" s="13"/>
      <c r="J53" s="14"/>
      <c r="K53" s="258"/>
    </row>
    <row r="54" spans="2:11" ht="14.25" customHeight="1" outlineLevel="1" x14ac:dyDescent="0.25">
      <c r="B54" s="215">
        <f>Rajtlista!B54</f>
        <v>0</v>
      </c>
      <c r="C54" s="259" t="str">
        <f>Rajtlista!C54</f>
        <v/>
      </c>
      <c r="D54" s="260" t="str">
        <f>Rajtlista!E54</f>
        <v/>
      </c>
      <c r="E54" s="260" t="str">
        <f>Rajtlista!F54</f>
        <v/>
      </c>
      <c r="F54" s="260" t="str">
        <f>Rajtlista!G54</f>
        <v/>
      </c>
      <c r="G54" s="15"/>
      <c r="H54" s="16"/>
      <c r="I54" s="16"/>
      <c r="J54" s="17"/>
      <c r="K54" s="261"/>
    </row>
    <row r="55" spans="2:11" ht="14.25" customHeight="1" outlineLevel="1" x14ac:dyDescent="0.25">
      <c r="B55" s="262"/>
      <c r="C55" s="263"/>
      <c r="D55" s="264"/>
      <c r="E55" s="264"/>
      <c r="F55" s="264"/>
      <c r="G55" s="265"/>
      <c r="H55" s="265"/>
      <c r="I55" s="265"/>
      <c r="J55" s="265"/>
      <c r="K55" s="266"/>
    </row>
    <row r="56" spans="2:11" ht="18.75" customHeight="1" x14ac:dyDescent="0.25">
      <c r="B56" s="492" t="str">
        <f>Rajtlista!B56:G56</f>
        <v>II. kcs. Fiú (2009-2010) - 1 km klasszikus</v>
      </c>
      <c r="C56" s="493"/>
      <c r="D56" s="494"/>
      <c r="E56" s="494"/>
      <c r="F56" s="494"/>
      <c r="G56" s="18" t="e">
        <f>IF(VLOOKUP($B56,Kategóriák!$C$5:$L$25,6,FALSE)=0,"-",VLOOKUP($B56,Kategóriák!$C$5:$L$25,6,FALSE))</f>
        <v>#N/A</v>
      </c>
      <c r="H56" s="19" t="e">
        <f>IF(VLOOKUP($B56,Kategóriák!$C$5:$L$25,7,FALSE)=0,"-",VLOOKUP($B56,Kategóriák!$C$5:$L$25,7,FALSE))</f>
        <v>#N/A</v>
      </c>
      <c r="I56" s="19" t="e">
        <f>IF(VLOOKUP($B56,Kategóriák!$C$5:$L$25,8,FALSE)=0,"-",VLOOKUP($B56,Kategóriák!$C$5:$L$25,8,FALSE))</f>
        <v>#N/A</v>
      </c>
      <c r="J56" s="20" t="e">
        <f>IF(VLOOKUP($B56,Kategóriák!$C$5:$L$25,9,FALSE)=0,"-",VLOOKUP($B56,Kategóriák!$C$5:$L$25,9,FALSE))</f>
        <v>#N/A</v>
      </c>
      <c r="K56" s="251" t="e">
        <f>IF(VLOOKUP($B56,Kategóriák!$C$5:$L$25,10,FALSE)=0,"-",VLOOKUP($B56,Kategóriák!$C$5:$L$25,10,FALSE))</f>
        <v>#N/A</v>
      </c>
    </row>
    <row r="57" spans="2:11" ht="14.25" customHeight="1" outlineLevel="1" x14ac:dyDescent="0.25">
      <c r="B57" s="180">
        <f>Rajtlista!B57</f>
        <v>23</v>
      </c>
      <c r="C57" s="252" t="str">
        <f>Rajtlista!C57</f>
        <v>Mikola Márk</v>
      </c>
      <c r="D57" s="253">
        <f>Rajtlista!E57</f>
        <v>40443</v>
      </c>
      <c r="E57" s="253" t="str">
        <f>Rajtlista!F57</f>
        <v>Heves</v>
      </c>
      <c r="F57" s="253" t="str">
        <f>Rajtlista!G57</f>
        <v>Gyöngyössolymosi Nagy Gyula Katolikus Általános Iskola és Alapfokú Művészeti Iskola</v>
      </c>
      <c r="G57" s="8"/>
      <c r="H57" s="9"/>
      <c r="I57" s="9"/>
      <c r="J57" s="10"/>
      <c r="K57" s="254"/>
    </row>
    <row r="58" spans="2:11" ht="14.25" customHeight="1" outlineLevel="1" x14ac:dyDescent="0.25">
      <c r="B58" s="187">
        <f>Rajtlista!B58</f>
        <v>24</v>
      </c>
      <c r="C58" s="255" t="str">
        <f>Rajtlista!C58</f>
        <v>Feledy Bence</v>
      </c>
      <c r="D58" s="256">
        <f>Rajtlista!E58</f>
        <v>39876</v>
      </c>
      <c r="E58" s="256" t="str">
        <f>Rajtlista!F58</f>
        <v>Borsod-A-Z</v>
      </c>
      <c r="F58" s="256" t="str">
        <f>Rajtlista!G58</f>
        <v>Bükki Szlovák Nemzetiségi Általános Iskola</v>
      </c>
      <c r="G58" s="12"/>
      <c r="H58" s="13"/>
      <c r="I58" s="13"/>
      <c r="J58" s="14"/>
      <c r="K58" s="257"/>
    </row>
    <row r="59" spans="2:11" ht="14.25" customHeight="1" outlineLevel="1" x14ac:dyDescent="0.25">
      <c r="B59" s="187">
        <f>Rajtlista!B59</f>
        <v>25</v>
      </c>
      <c r="C59" s="255" t="str">
        <f>Rajtlista!C59</f>
        <v>Telek Dominik</v>
      </c>
      <c r="D59" s="256">
        <f>Rajtlista!E59</f>
        <v>39867</v>
      </c>
      <c r="E59" s="256" t="str">
        <f>Rajtlista!F59</f>
        <v>Heves</v>
      </c>
      <c r="F59" s="256" t="str">
        <f>Rajtlista!G59</f>
        <v>Gyöngyössolymosi Nagy Gyula Katolikus Általános Iskola és Alapfokú Művészeti Iskola</v>
      </c>
      <c r="G59" s="12"/>
      <c r="H59" s="13"/>
      <c r="I59" s="13"/>
      <c r="J59" s="14"/>
      <c r="K59" s="258"/>
    </row>
    <row r="60" spans="2:11" ht="14.25" customHeight="1" outlineLevel="1" x14ac:dyDescent="0.25">
      <c r="B60" s="187">
        <f>Rajtlista!B60</f>
        <v>26</v>
      </c>
      <c r="C60" s="255" t="str">
        <f>Rajtlista!C60</f>
        <v>Maus Márton</v>
      </c>
      <c r="D60" s="256">
        <f>Rajtlista!E60</f>
        <v>40318</v>
      </c>
      <c r="E60" s="256" t="str">
        <f>Rajtlista!F60</f>
        <v>Budapest</v>
      </c>
      <c r="F60" s="256" t="str">
        <f>Rajtlista!G60</f>
        <v>Budenz József Általános Iskola és Gimnázium</v>
      </c>
      <c r="G60" s="12"/>
      <c r="H60" s="13"/>
      <c r="I60" s="13"/>
      <c r="J60" s="14"/>
      <c r="K60" s="258"/>
    </row>
    <row r="61" spans="2:11" ht="14.25" customHeight="1" outlineLevel="1" x14ac:dyDescent="0.25">
      <c r="B61" s="187">
        <f>Rajtlista!B61</f>
        <v>27</v>
      </c>
      <c r="C61" s="255" t="str">
        <f>Rajtlista!C61</f>
        <v>Szabolcs Balázs</v>
      </c>
      <c r="D61" s="256">
        <f>Rajtlista!E61</f>
        <v>40479</v>
      </c>
      <c r="E61" s="256" t="str">
        <f>Rajtlista!F61</f>
        <v>Pest</v>
      </c>
      <c r="F61" s="256" t="str">
        <f>Rajtlista!G61</f>
        <v>Gödi Németh László Általános Iskola és Alapfokú Művészeti Iskola</v>
      </c>
      <c r="G61" s="12"/>
      <c r="H61" s="13"/>
      <c r="I61" s="13"/>
      <c r="J61" s="14"/>
      <c r="K61" s="258"/>
    </row>
    <row r="62" spans="2:11" ht="14.25" customHeight="1" outlineLevel="1" x14ac:dyDescent="0.25">
      <c r="B62" s="187">
        <f>Rajtlista!B62</f>
        <v>28</v>
      </c>
      <c r="C62" s="255" t="str">
        <f>Rajtlista!C62</f>
        <v>Harangozó Gyergely</v>
      </c>
      <c r="D62" s="256">
        <f>Rajtlista!E62</f>
        <v>40029</v>
      </c>
      <c r="E62" s="256" t="str">
        <f>Rajtlista!F62</f>
        <v>Budapest</v>
      </c>
      <c r="F62" s="256" t="str">
        <f>Rajtlista!G62</f>
        <v>Zugligeti Általános Iskola</v>
      </c>
      <c r="G62" s="12"/>
      <c r="H62" s="13"/>
      <c r="I62" s="13"/>
      <c r="J62" s="14"/>
      <c r="K62" s="258"/>
    </row>
    <row r="63" spans="2:11" ht="14.25" customHeight="1" outlineLevel="1" x14ac:dyDescent="0.25">
      <c r="B63" s="187">
        <f>Rajtlista!B63</f>
        <v>29</v>
      </c>
      <c r="C63" s="255" t="str">
        <f>Rajtlista!C63</f>
        <v>Boldogh Tamás Oszkár</v>
      </c>
      <c r="D63" s="256">
        <f>Rajtlista!E63</f>
        <v>40143</v>
      </c>
      <c r="E63" s="256" t="str">
        <f>Rajtlista!F63</f>
        <v>Budapest</v>
      </c>
      <c r="F63" s="256" t="str">
        <f>Rajtlista!G63</f>
        <v>Sashegyi Arany János Általános Iskola és Gimnázium</v>
      </c>
      <c r="G63" s="12"/>
      <c r="H63" s="13"/>
      <c r="I63" s="13"/>
      <c r="J63" s="14"/>
      <c r="K63" s="258"/>
    </row>
    <row r="64" spans="2:11" ht="14.25" customHeight="1" outlineLevel="1" x14ac:dyDescent="0.25">
      <c r="B64" s="187">
        <f>Rajtlista!B64</f>
        <v>30</v>
      </c>
      <c r="C64" s="255" t="str">
        <f>Rajtlista!C64</f>
        <v>Nagy Vilmos</v>
      </c>
      <c r="D64" s="256">
        <f>Rajtlista!E64</f>
        <v>39873</v>
      </c>
      <c r="E64" s="256" t="str">
        <f>Rajtlista!F64</f>
        <v>Pest</v>
      </c>
      <c r="F64" s="256" t="str">
        <f>Rajtlista!G64</f>
        <v>József Nádor Általános Iskola és Alapfokú Művészeti Iskola (ÖKO Iskola)</v>
      </c>
      <c r="G64" s="12"/>
      <c r="H64" s="13"/>
      <c r="I64" s="13"/>
      <c r="J64" s="14"/>
      <c r="K64" s="258"/>
    </row>
    <row r="65" spans="2:11" ht="14.25" customHeight="1" outlineLevel="1" x14ac:dyDescent="0.25">
      <c r="B65" s="187">
        <f>Rajtlista!B65</f>
        <v>31</v>
      </c>
      <c r="C65" s="255" t="str">
        <f>Rajtlista!C65</f>
        <v>Fekete Boldizsár László</v>
      </c>
      <c r="D65" s="256">
        <f>Rajtlista!E65</f>
        <v>40506</v>
      </c>
      <c r="E65" s="256" t="str">
        <f>Rajtlista!F65</f>
        <v>Budapest</v>
      </c>
      <c r="F65" s="256" t="str">
        <f>Rajtlista!G65</f>
        <v>Budenz József Általános Iskola és Gimnázium</v>
      </c>
      <c r="G65" s="12"/>
      <c r="H65" s="13"/>
      <c r="I65" s="13"/>
      <c r="J65" s="14"/>
      <c r="K65" s="258"/>
    </row>
    <row r="66" spans="2:11" ht="14.25" customHeight="1" outlineLevel="1" x14ac:dyDescent="0.25">
      <c r="B66" s="187">
        <f>Rajtlista!B66</f>
        <v>32</v>
      </c>
      <c r="C66" s="255" t="str">
        <f>Rajtlista!C66</f>
        <v>Móczár Ádám</v>
      </c>
      <c r="D66" s="256">
        <f>Rajtlista!E66</f>
        <v>39933</v>
      </c>
      <c r="E66" s="256" t="str">
        <f>Rajtlista!F66</f>
        <v>Heves</v>
      </c>
      <c r="F66" s="256" t="str">
        <f>Rajtlista!G66</f>
        <v>Felső-Mátrai Zakupszky László Általános Iskola és Óvoda</v>
      </c>
      <c r="G66" s="12"/>
      <c r="H66" s="13"/>
      <c r="I66" s="13"/>
      <c r="J66" s="14"/>
      <c r="K66" s="258"/>
    </row>
    <row r="67" spans="2:11" ht="14.25" customHeight="1" outlineLevel="1" x14ac:dyDescent="0.25">
      <c r="B67" s="187">
        <f>Rajtlista!B67</f>
        <v>33</v>
      </c>
      <c r="C67" s="255" t="str">
        <f>Rajtlista!C67</f>
        <v>Lehőcz Zétény</v>
      </c>
      <c r="D67" s="256">
        <f>Rajtlista!E67</f>
        <v>40229</v>
      </c>
      <c r="E67" s="256" t="str">
        <f>Rajtlista!F67</f>
        <v>Tolna</v>
      </c>
      <c r="F67" s="256" t="str">
        <f>Rajtlista!G67</f>
        <v>Szent Orsolya Rendi Gárdonyi Géza Katolikus Általános Iskola, Alapfokú Művészeti Iskola és Kollégium</v>
      </c>
      <c r="G67" s="12"/>
      <c r="H67" s="13"/>
      <c r="I67" s="13"/>
      <c r="J67" s="14"/>
      <c r="K67" s="258"/>
    </row>
    <row r="68" spans="2:11" ht="14.25" customHeight="1" outlineLevel="1" x14ac:dyDescent="0.25">
      <c r="B68" s="187">
        <f>Rajtlista!B68</f>
        <v>34</v>
      </c>
      <c r="C68" s="255" t="str">
        <f>Rajtlista!C68</f>
        <v>Pap Móric István</v>
      </c>
      <c r="D68" s="256">
        <f>Rajtlista!E68</f>
        <v>40228</v>
      </c>
      <c r="E68" s="256" t="str">
        <f>Rajtlista!F68</f>
        <v>Pest</v>
      </c>
      <c r="F68" s="256" t="str">
        <f>Rajtlista!G68</f>
        <v>Váci Juhász Gyula Általános Iskola</v>
      </c>
      <c r="G68" s="12"/>
      <c r="H68" s="13"/>
      <c r="I68" s="13"/>
      <c r="J68" s="14"/>
      <c r="K68" s="258"/>
    </row>
    <row r="69" spans="2:11" ht="14.25" customHeight="1" outlineLevel="1" x14ac:dyDescent="0.25">
      <c r="B69" s="187">
        <f>Rajtlista!B69</f>
        <v>35</v>
      </c>
      <c r="C69" s="255" t="str">
        <f>Rajtlista!C69</f>
        <v>Csorba Milán</v>
      </c>
      <c r="D69" s="256">
        <f>Rajtlista!E69</f>
        <v>40153</v>
      </c>
      <c r="E69" s="256" t="str">
        <f>Rajtlista!F69</f>
        <v>Borsod-A-Z</v>
      </c>
      <c r="F69" s="256" t="str">
        <f>Rajtlista!G69</f>
        <v>Bükki Szlovák Nemzetiségi Általános Iskola</v>
      </c>
      <c r="G69" s="12"/>
      <c r="H69" s="13"/>
      <c r="I69" s="13"/>
      <c r="J69" s="14"/>
      <c r="K69" s="258"/>
    </row>
    <row r="70" spans="2:11" ht="14.25" customHeight="1" outlineLevel="1" x14ac:dyDescent="0.25">
      <c r="B70" s="187">
        <f>Rajtlista!B70</f>
        <v>36</v>
      </c>
      <c r="C70" s="255" t="str">
        <f>Rajtlista!C70</f>
        <v>Fazekas Márk Bendegúz</v>
      </c>
      <c r="D70" s="256">
        <f>Rajtlista!E70</f>
        <v>39857</v>
      </c>
      <c r="E70" s="256" t="str">
        <f>Rajtlista!F70</f>
        <v>Pest</v>
      </c>
      <c r="F70" s="256" t="str">
        <f>Rajtlista!G70</f>
        <v>Diósdi Eötvös József Német Nemzetiségi Általános Iskola és Alapfokú Művészeti Iskola</v>
      </c>
      <c r="G70" s="12"/>
      <c r="H70" s="13"/>
      <c r="I70" s="13"/>
      <c r="J70" s="14"/>
      <c r="K70" s="258"/>
    </row>
    <row r="71" spans="2:11" ht="14.25" customHeight="1" outlineLevel="1" x14ac:dyDescent="0.25">
      <c r="B71" s="215">
        <f>Rajtlista!B74</f>
        <v>0</v>
      </c>
      <c r="C71" s="259" t="str">
        <f>Rajtlista!C74</f>
        <v/>
      </c>
      <c r="D71" s="260" t="str">
        <f>Rajtlista!E74</f>
        <v/>
      </c>
      <c r="E71" s="260" t="str">
        <f>Rajtlista!F74</f>
        <v/>
      </c>
      <c r="F71" s="260" t="str">
        <f>Rajtlista!G74</f>
        <v/>
      </c>
      <c r="G71" s="15"/>
      <c r="H71" s="16"/>
      <c r="I71" s="16"/>
      <c r="J71" s="17"/>
      <c r="K71" s="261"/>
    </row>
    <row r="72" spans="2:11" ht="14.25" customHeight="1" outlineLevel="1" x14ac:dyDescent="0.25">
      <c r="B72" s="262"/>
      <c r="C72" s="263"/>
      <c r="D72" s="264"/>
      <c r="E72" s="264"/>
      <c r="F72" s="264"/>
      <c r="G72" s="265"/>
      <c r="H72" s="265"/>
      <c r="I72" s="265"/>
      <c r="J72" s="265"/>
      <c r="K72" s="266"/>
    </row>
    <row r="73" spans="2:11" ht="18.75" customHeight="1" x14ac:dyDescent="0.25">
      <c r="B73" s="492" t="str">
        <f>Rajtlista!B76:G76</f>
        <v>III. kcs. Leány (2007-2008) - 1,5 km klasszikus</v>
      </c>
      <c r="C73" s="493"/>
      <c r="D73" s="494"/>
      <c r="E73" s="494"/>
      <c r="F73" s="494"/>
      <c r="G73" s="18" t="e">
        <f>IF(VLOOKUP($B73,Kategóriák!$C$5:$L$25,6,FALSE)=0,"-",VLOOKUP($B73,Kategóriák!$C$5:$L$25,6,FALSE))</f>
        <v>#N/A</v>
      </c>
      <c r="H73" s="19" t="e">
        <f>IF(VLOOKUP($B73,Kategóriák!$C$5:$L$25,7,FALSE)=0,"-",VLOOKUP($B73,Kategóriák!$C$5:$L$25,7,FALSE))</f>
        <v>#N/A</v>
      </c>
      <c r="I73" s="19" t="e">
        <f>IF(VLOOKUP($B73,Kategóriák!$C$5:$L$25,8,FALSE)=0,"-",VLOOKUP($B73,Kategóriák!$C$5:$L$25,8,FALSE))</f>
        <v>#N/A</v>
      </c>
      <c r="J73" s="20" t="e">
        <f>IF(VLOOKUP($B73,Kategóriák!$C$5:$L$25,9,FALSE)=0,"-",VLOOKUP($B73,Kategóriák!$C$5:$L$25,9,FALSE))</f>
        <v>#N/A</v>
      </c>
      <c r="K73" s="251" t="e">
        <f>IF(VLOOKUP($B73,Kategóriák!$C$5:$L$25,10,FALSE)=0,"-",VLOOKUP($B73,Kategóriák!$C$5:$L$25,10,FALSE))</f>
        <v>#N/A</v>
      </c>
    </row>
    <row r="74" spans="2:11" ht="14.25" customHeight="1" outlineLevel="1" x14ac:dyDescent="0.25">
      <c r="B74" s="180">
        <f>Rajtlista!B77</f>
        <v>39</v>
      </c>
      <c r="C74" s="252" t="str">
        <f>Rajtlista!C77</f>
        <v>Benyovszky Lili</v>
      </c>
      <c r="D74" s="253">
        <f>Rajtlista!E77</f>
        <v>39659</v>
      </c>
      <c r="E74" s="253" t="str">
        <f>Rajtlista!F77</f>
        <v>Heves</v>
      </c>
      <c r="F74" s="253" t="str">
        <f>Rajtlista!G77</f>
        <v>Gyöngyössolymosi Nagy Gyula Katolikus Általános Iskola és Alapfokú Művészeti Iskola</v>
      </c>
      <c r="G74" s="8"/>
      <c r="H74" s="9"/>
      <c r="I74" s="9"/>
      <c r="J74" s="10"/>
      <c r="K74" s="254"/>
    </row>
    <row r="75" spans="2:11" ht="14.25" customHeight="1" outlineLevel="1" x14ac:dyDescent="0.25">
      <c r="B75" s="187">
        <f>Rajtlista!B78</f>
        <v>40</v>
      </c>
      <c r="C75" s="255" t="str">
        <f>Rajtlista!C78</f>
        <v>Pap Fruzsina</v>
      </c>
      <c r="D75" s="256">
        <f>Rajtlista!E78</f>
        <v>39647</v>
      </c>
      <c r="E75" s="256" t="str">
        <f>Rajtlista!F78</f>
        <v>Pest</v>
      </c>
      <c r="F75" s="256" t="str">
        <f>Rajtlista!G78</f>
        <v>Váci Árpád Fejedelem Általános Iskola</v>
      </c>
      <c r="G75" s="12"/>
      <c r="H75" s="13"/>
      <c r="I75" s="13"/>
      <c r="J75" s="14"/>
      <c r="K75" s="257"/>
    </row>
    <row r="76" spans="2:11" ht="14.25" customHeight="1" outlineLevel="1" x14ac:dyDescent="0.25">
      <c r="B76" s="187">
        <f>Rajtlista!B79</f>
        <v>41</v>
      </c>
      <c r="C76" s="255" t="str">
        <f>Rajtlista!C79</f>
        <v>Cseke Kincső Lelle</v>
      </c>
      <c r="D76" s="256">
        <f>Rajtlista!E79</f>
        <v>39359</v>
      </c>
      <c r="E76" s="256" t="str">
        <f>Rajtlista!F79</f>
        <v>Budapest</v>
      </c>
      <c r="F76" s="256" t="str">
        <f>Rajtlista!G79</f>
        <v>Budapest I. Kerületi Szilágyi Erzsébet Gimnázium</v>
      </c>
      <c r="G76" s="12"/>
      <c r="H76" s="13"/>
      <c r="I76" s="13"/>
      <c r="J76" s="14"/>
      <c r="K76" s="258"/>
    </row>
    <row r="77" spans="2:11" ht="14.25" customHeight="1" outlineLevel="1" x14ac:dyDescent="0.25">
      <c r="B77" s="187">
        <f>Rajtlista!B80</f>
        <v>42</v>
      </c>
      <c r="C77" s="255" t="str">
        <f>Rajtlista!C80</f>
        <v>Dedinszky Nóra</v>
      </c>
      <c r="D77" s="256">
        <f>Rajtlista!E80</f>
        <v>39712</v>
      </c>
      <c r="E77" s="256" t="str">
        <f>Rajtlista!F80</f>
        <v>Budapest</v>
      </c>
      <c r="F77" s="256" t="str">
        <f>Rajtlista!G80</f>
        <v>ELTE Gyertyánffy István Gyakorló Általános Iskola</v>
      </c>
      <c r="G77" s="12"/>
      <c r="H77" s="13"/>
      <c r="I77" s="13"/>
      <c r="J77" s="14"/>
      <c r="K77" s="258"/>
    </row>
    <row r="78" spans="2:11" ht="14.25" customHeight="1" outlineLevel="1" x14ac:dyDescent="0.25">
      <c r="B78" s="187">
        <f>Rajtlista!B81</f>
        <v>43</v>
      </c>
      <c r="C78" s="255" t="str">
        <f>Rajtlista!C81</f>
        <v>Cseke Lilla Sarolta</v>
      </c>
      <c r="D78" s="256">
        <f>Rajtlista!E81</f>
        <v>39193</v>
      </c>
      <c r="E78" s="256" t="str">
        <f>Rajtlista!F81</f>
        <v>Budapest</v>
      </c>
      <c r="F78" s="256" t="str">
        <f>Rajtlista!G81</f>
        <v>Budai Ciszterci Szent Imre Gimnázium</v>
      </c>
      <c r="G78" s="12"/>
      <c r="H78" s="13"/>
      <c r="I78" s="13"/>
      <c r="J78" s="14"/>
      <c r="K78" s="258"/>
    </row>
    <row r="79" spans="2:11" ht="14.25" customHeight="1" outlineLevel="1" x14ac:dyDescent="0.25">
      <c r="B79" s="187">
        <f>Rajtlista!B82</f>
        <v>44</v>
      </c>
      <c r="C79" s="255" t="str">
        <f>Rajtlista!C82</f>
        <v>Csikász Panni</v>
      </c>
      <c r="D79" s="256">
        <f>Rajtlista!E82</f>
        <v>39452</v>
      </c>
      <c r="E79" s="256" t="str">
        <f>Rajtlista!F82</f>
        <v>Borsod-A-Z</v>
      </c>
      <c r="F79" s="256" t="str">
        <f>Rajtlista!G82</f>
        <v>Kazincbarcikai Pollack Mihály Általános Iskola</v>
      </c>
      <c r="G79" s="12"/>
      <c r="H79" s="13"/>
      <c r="I79" s="13"/>
      <c r="J79" s="14"/>
      <c r="K79" s="258"/>
    </row>
    <row r="80" spans="2:11" ht="14.25" customHeight="1" outlineLevel="1" x14ac:dyDescent="0.25">
      <c r="B80" s="187">
        <f>Rajtlista!B83</f>
        <v>45</v>
      </c>
      <c r="C80" s="255" t="str">
        <f>Rajtlista!C83</f>
        <v>Tóth Emese</v>
      </c>
      <c r="D80" s="256">
        <f>Rajtlista!E83</f>
        <v>39629</v>
      </c>
      <c r="E80" s="256" t="str">
        <f>Rajtlista!F83</f>
        <v>Borsod-A-Z</v>
      </c>
      <c r="F80" s="256" t="str">
        <f>Rajtlista!G83</f>
        <v>Bükki Szlovák Nemzetiségi Általános Iskola</v>
      </c>
      <c r="G80" s="12"/>
      <c r="H80" s="13"/>
      <c r="I80" s="13"/>
      <c r="J80" s="14"/>
      <c r="K80" s="258"/>
    </row>
    <row r="81" spans="2:11" ht="14.25" customHeight="1" outlineLevel="1" x14ac:dyDescent="0.25">
      <c r="B81" s="187">
        <f>Rajtlista!B84</f>
        <v>46</v>
      </c>
      <c r="C81" s="255" t="str">
        <f>Rajtlista!C84</f>
        <v>Gaál Dóra</v>
      </c>
      <c r="D81" s="256">
        <f>Rajtlista!E84</f>
        <v>39430</v>
      </c>
      <c r="E81" s="256" t="str">
        <f>Rajtlista!F84</f>
        <v>Heves</v>
      </c>
      <c r="F81" s="256" t="str">
        <f>Rajtlista!G84</f>
        <v>Gyöngyösi Berze Nagy János Gimnázium</v>
      </c>
      <c r="G81" s="12"/>
      <c r="H81" s="13"/>
      <c r="I81" s="13"/>
      <c r="J81" s="14"/>
      <c r="K81" s="258"/>
    </row>
    <row r="82" spans="2:11" ht="14.25" customHeight="1" outlineLevel="1" x14ac:dyDescent="0.25">
      <c r="B82" s="187">
        <f>Rajtlista!B85</f>
        <v>47</v>
      </c>
      <c r="C82" s="255" t="str">
        <f>Rajtlista!C85</f>
        <v>Kovács Andrea</v>
      </c>
      <c r="D82" s="256">
        <f>Rajtlista!E85</f>
        <v>39351</v>
      </c>
      <c r="E82" s="256" t="str">
        <f>Rajtlista!F85</f>
        <v>Budapest</v>
      </c>
      <c r="F82" s="256" t="str">
        <f>Rajtlista!G85</f>
        <v>Újbudai Ádám Jenő Általános Iskola</v>
      </c>
      <c r="G82" s="12"/>
      <c r="H82" s="13"/>
      <c r="I82" s="13"/>
      <c r="J82" s="14"/>
      <c r="K82" s="258"/>
    </row>
    <row r="83" spans="2:11" ht="14.25" customHeight="1" outlineLevel="1" x14ac:dyDescent="0.25">
      <c r="B83" s="187">
        <f>Rajtlista!B86</f>
        <v>0</v>
      </c>
      <c r="C83" s="255" t="str">
        <f>Rajtlista!C86</f>
        <v/>
      </c>
      <c r="D83" s="256" t="str">
        <f>Rajtlista!E86</f>
        <v/>
      </c>
      <c r="E83" s="256" t="str">
        <f>Rajtlista!F86</f>
        <v/>
      </c>
      <c r="F83" s="256" t="str">
        <f>Rajtlista!G86</f>
        <v/>
      </c>
      <c r="G83" s="12"/>
      <c r="H83" s="13"/>
      <c r="I83" s="13"/>
      <c r="J83" s="14"/>
      <c r="K83" s="258"/>
    </row>
    <row r="84" spans="2:11" ht="14.25" customHeight="1" outlineLevel="1" x14ac:dyDescent="0.25">
      <c r="B84" s="187">
        <f>Rajtlista!B87</f>
        <v>0</v>
      </c>
      <c r="C84" s="255" t="str">
        <f>Rajtlista!C87</f>
        <v/>
      </c>
      <c r="D84" s="256" t="str">
        <f>Rajtlista!E87</f>
        <v/>
      </c>
      <c r="E84" s="256" t="str">
        <f>Rajtlista!F87</f>
        <v/>
      </c>
      <c r="F84" s="256" t="str">
        <f>Rajtlista!G87</f>
        <v/>
      </c>
      <c r="G84" s="12"/>
      <c r="H84" s="13"/>
      <c r="I84" s="13"/>
      <c r="J84" s="14"/>
      <c r="K84" s="258"/>
    </row>
    <row r="85" spans="2:11" ht="14.25" customHeight="1" outlineLevel="1" x14ac:dyDescent="0.25">
      <c r="B85" s="187">
        <f>Rajtlista!B88</f>
        <v>0</v>
      </c>
      <c r="C85" s="255" t="str">
        <f>Rajtlista!C88</f>
        <v/>
      </c>
      <c r="D85" s="256" t="str">
        <f>Rajtlista!E88</f>
        <v/>
      </c>
      <c r="E85" s="256" t="str">
        <f>Rajtlista!F88</f>
        <v/>
      </c>
      <c r="F85" s="256" t="str">
        <f>Rajtlista!G88</f>
        <v/>
      </c>
      <c r="G85" s="12"/>
      <c r="H85" s="13"/>
      <c r="I85" s="13"/>
      <c r="J85" s="14"/>
      <c r="K85" s="258"/>
    </row>
    <row r="86" spans="2:11" ht="14.25" customHeight="1" outlineLevel="1" x14ac:dyDescent="0.25">
      <c r="B86" s="187">
        <f>Rajtlista!B89</f>
        <v>0</v>
      </c>
      <c r="C86" s="255" t="str">
        <f>Rajtlista!C89</f>
        <v/>
      </c>
      <c r="D86" s="256" t="str">
        <f>Rajtlista!E89</f>
        <v/>
      </c>
      <c r="E86" s="256" t="str">
        <f>Rajtlista!F89</f>
        <v/>
      </c>
      <c r="F86" s="256" t="str">
        <f>Rajtlista!G89</f>
        <v/>
      </c>
      <c r="G86" s="12"/>
      <c r="H86" s="13"/>
      <c r="I86" s="13"/>
      <c r="J86" s="14"/>
      <c r="K86" s="258"/>
    </row>
    <row r="87" spans="2:11" ht="14.25" customHeight="1" outlineLevel="1" x14ac:dyDescent="0.25">
      <c r="B87" s="187">
        <f>Rajtlista!B90</f>
        <v>0</v>
      </c>
      <c r="C87" s="255" t="str">
        <f>Rajtlista!C90</f>
        <v/>
      </c>
      <c r="D87" s="256" t="str">
        <f>Rajtlista!E90</f>
        <v/>
      </c>
      <c r="E87" s="256" t="str">
        <f>Rajtlista!F90</f>
        <v/>
      </c>
      <c r="F87" s="256" t="str">
        <f>Rajtlista!G90</f>
        <v/>
      </c>
      <c r="G87" s="12"/>
      <c r="H87" s="13"/>
      <c r="I87" s="13"/>
      <c r="J87" s="14"/>
      <c r="K87" s="258"/>
    </row>
    <row r="88" spans="2:11" ht="14.25" customHeight="1" outlineLevel="1" x14ac:dyDescent="0.25">
      <c r="B88" s="215">
        <f>Rajtlista!B91</f>
        <v>0</v>
      </c>
      <c r="C88" s="259" t="str">
        <f>Rajtlista!C91</f>
        <v/>
      </c>
      <c r="D88" s="260" t="str">
        <f>Rajtlista!E91</f>
        <v/>
      </c>
      <c r="E88" s="260" t="str">
        <f>Rajtlista!F91</f>
        <v/>
      </c>
      <c r="F88" s="260" t="str">
        <f>Rajtlista!G91</f>
        <v/>
      </c>
      <c r="G88" s="15"/>
      <c r="H88" s="16"/>
      <c r="I88" s="16"/>
      <c r="J88" s="17"/>
      <c r="K88" s="261"/>
    </row>
    <row r="89" spans="2:11" ht="14.25" customHeight="1" outlineLevel="1" x14ac:dyDescent="0.25">
      <c r="B89" s="262"/>
      <c r="C89" s="263"/>
      <c r="D89" s="264"/>
      <c r="E89" s="264"/>
      <c r="F89" s="264"/>
      <c r="G89" s="265"/>
      <c r="H89" s="265"/>
      <c r="I89" s="265"/>
      <c r="J89" s="265"/>
      <c r="K89" s="266"/>
    </row>
    <row r="90" spans="2:11" ht="18.75" customHeight="1" x14ac:dyDescent="0.25">
      <c r="B90" s="492" t="str">
        <f>Rajtlista!B93:G93</f>
        <v>III. kcs. Fiú (2007-2008) - 1,5 km klasszikus</v>
      </c>
      <c r="C90" s="493"/>
      <c r="D90" s="494"/>
      <c r="E90" s="494"/>
      <c r="F90" s="494"/>
      <c r="G90" s="18" t="e">
        <f>IF(VLOOKUP($B90,Kategóriák!$C$5:$L$25,6,FALSE)=0,"-",VLOOKUP($B90,Kategóriák!$C$5:$L$25,6,FALSE))</f>
        <v>#N/A</v>
      </c>
      <c r="H90" s="19" t="e">
        <f>IF(VLOOKUP($B90,Kategóriák!$C$5:$L$25,7,FALSE)=0,"-",VLOOKUP($B90,Kategóriák!$C$5:$L$25,7,FALSE))</f>
        <v>#N/A</v>
      </c>
      <c r="I90" s="19" t="e">
        <f>IF(VLOOKUP($B90,Kategóriák!$C$5:$L$25,8,FALSE)=0,"-",VLOOKUP($B90,Kategóriák!$C$5:$L$25,8,FALSE))</f>
        <v>#N/A</v>
      </c>
      <c r="J90" s="20" t="e">
        <f>IF(VLOOKUP($B90,Kategóriák!$C$5:$L$25,9,FALSE)=0,"-",VLOOKUP($B90,Kategóriák!$C$5:$L$25,9,FALSE))</f>
        <v>#N/A</v>
      </c>
      <c r="K90" s="251" t="e">
        <f>IF(VLOOKUP($B90,Kategóriák!$C$5:$L$25,10,FALSE)=0,"-",VLOOKUP($B90,Kategóriák!$C$5:$L$25,10,FALSE))</f>
        <v>#N/A</v>
      </c>
    </row>
    <row r="91" spans="2:11" ht="14.25" customHeight="1" outlineLevel="1" x14ac:dyDescent="0.25">
      <c r="B91" s="180">
        <f>Rajtlista!B94</f>
        <v>48</v>
      </c>
      <c r="C91" s="252" t="str">
        <f>Rajtlista!C94</f>
        <v>Besze Dániel Zalán</v>
      </c>
      <c r="D91" s="253">
        <f>Rajtlista!E94</f>
        <v>39493</v>
      </c>
      <c r="E91" s="253" t="str">
        <f>Rajtlista!F94</f>
        <v>Heves</v>
      </c>
      <c r="F91" s="253" t="str">
        <f>Rajtlista!G94</f>
        <v>Gyöngyössolymosi Nagy Gyula Katolikus Általános Iskola és Alapfokú Művészeti Iskola</v>
      </c>
      <c r="G91" s="8"/>
      <c r="H91" s="9"/>
      <c r="I91" s="9"/>
      <c r="J91" s="10"/>
      <c r="K91" s="254"/>
    </row>
    <row r="92" spans="2:11" ht="14.25" customHeight="1" outlineLevel="1" x14ac:dyDescent="0.25">
      <c r="B92" s="187">
        <f>Rajtlista!B95</f>
        <v>49</v>
      </c>
      <c r="C92" s="255" t="str">
        <f>Rajtlista!C95</f>
        <v>Csorba Zalán</v>
      </c>
      <c r="D92" s="256">
        <f>Rajtlista!E95</f>
        <v>39485</v>
      </c>
      <c r="E92" s="256" t="str">
        <f>Rajtlista!F95</f>
        <v>Borsod-A-Z</v>
      </c>
      <c r="F92" s="256" t="str">
        <f>Rajtlista!G95</f>
        <v>Bükki Szlovák Nemzetiségi Általános Iskola</v>
      </c>
      <c r="G92" s="12"/>
      <c r="H92" s="13"/>
      <c r="I92" s="13"/>
      <c r="J92" s="14"/>
      <c r="K92" s="257"/>
    </row>
    <row r="93" spans="2:11" ht="14.25" customHeight="1" outlineLevel="1" x14ac:dyDescent="0.25">
      <c r="B93" s="187">
        <f>Rajtlista!B96</f>
        <v>50</v>
      </c>
      <c r="C93" s="255" t="str">
        <f>Rajtlista!C96</f>
        <v>Korenika Szabolcs</v>
      </c>
      <c r="D93" s="256">
        <f>Rajtlista!E96</f>
        <v>39184</v>
      </c>
      <c r="E93" s="256" t="str">
        <f>Rajtlista!F96</f>
        <v>Bács-Kiskun</v>
      </c>
      <c r="F93" s="256" t="str">
        <f>Rajtlista!G96</f>
        <v>Kecskeméti Református Gimnázium</v>
      </c>
      <c r="G93" s="12"/>
      <c r="H93" s="13"/>
      <c r="I93" s="13"/>
      <c r="J93" s="14"/>
      <c r="K93" s="257"/>
    </row>
    <row r="94" spans="2:11" ht="14.25" customHeight="1" outlineLevel="1" x14ac:dyDescent="0.25">
      <c r="B94" s="187">
        <f>Rajtlista!B97</f>
        <v>51</v>
      </c>
      <c r="C94" s="255" t="str">
        <f>Rajtlista!C97</f>
        <v>Magyar Botond</v>
      </c>
      <c r="D94" s="256">
        <f>Rajtlista!E97</f>
        <v>39490</v>
      </c>
      <c r="E94" s="256" t="str">
        <f>Rajtlista!F97</f>
        <v>Borsod-A-Z</v>
      </c>
      <c r="F94" s="256" t="str">
        <f>Rajtlista!G97</f>
        <v>Bükki Szlovák Nemzetiségi Általános Iskola</v>
      </c>
      <c r="G94" s="12"/>
      <c r="H94" s="13"/>
      <c r="I94" s="13"/>
      <c r="J94" s="14"/>
      <c r="K94" s="257"/>
    </row>
    <row r="95" spans="2:11" ht="14.25" customHeight="1" outlineLevel="1" x14ac:dyDescent="0.25">
      <c r="B95" s="187">
        <f>Rajtlista!B98</f>
        <v>52</v>
      </c>
      <c r="C95" s="255" t="str">
        <f>Rajtlista!C98</f>
        <v>Birner Iván András</v>
      </c>
      <c r="D95" s="256">
        <f>Rajtlista!E98</f>
        <v>39805</v>
      </c>
      <c r="E95" s="256" t="str">
        <f>Rajtlista!F98</f>
        <v>Heves</v>
      </c>
      <c r="F95" s="256" t="str">
        <f>Rajtlista!G98</f>
        <v>Gyöngyösi Arany János Általános Iskola</v>
      </c>
      <c r="G95" s="12"/>
      <c r="H95" s="13"/>
      <c r="I95" s="13"/>
      <c r="J95" s="14"/>
      <c r="K95" s="258"/>
    </row>
    <row r="96" spans="2:11" ht="14.25" customHeight="1" outlineLevel="1" x14ac:dyDescent="0.25">
      <c r="B96" s="187">
        <f>Rajtlista!B99</f>
        <v>53</v>
      </c>
      <c r="C96" s="255" t="str">
        <f>Rajtlista!C99</f>
        <v>Ujj László Krisztián</v>
      </c>
      <c r="D96" s="256">
        <f>Rajtlista!E99</f>
        <v>39415</v>
      </c>
      <c r="E96" s="256" t="str">
        <f>Rajtlista!F99</f>
        <v>Heves</v>
      </c>
      <c r="F96" s="256" t="str">
        <f>Rajtlista!G99</f>
        <v>Felső-Mátrai Zakupszky László Általános Iskola és Óvoda</v>
      </c>
      <c r="G96" s="12"/>
      <c r="H96" s="13"/>
      <c r="I96" s="13"/>
      <c r="J96" s="14"/>
      <c r="K96" s="258"/>
    </row>
    <row r="97" spans="2:11" ht="14.25" customHeight="1" outlineLevel="1" x14ac:dyDescent="0.25">
      <c r="B97" s="187">
        <f>Rajtlista!B100</f>
        <v>54</v>
      </c>
      <c r="C97" s="255" t="str">
        <f>Rajtlista!C100</f>
        <v>Ficsor Áron</v>
      </c>
      <c r="D97" s="256">
        <f>Rajtlista!E100</f>
        <v>39404</v>
      </c>
      <c r="E97" s="256" t="str">
        <f>Rajtlista!F100</f>
        <v>Heves</v>
      </c>
      <c r="F97" s="256" t="str">
        <f>Rajtlista!G100</f>
        <v>Eszterházy Károly Egyetem Gyakorló Általános, Közép-, Alapfokú Művészeti Iskola és Pedagógiai Intézet</v>
      </c>
      <c r="G97" s="12"/>
      <c r="H97" s="13"/>
      <c r="I97" s="13"/>
      <c r="J97" s="14"/>
      <c r="K97" s="258"/>
    </row>
    <row r="98" spans="2:11" ht="14.25" customHeight="1" outlineLevel="1" x14ac:dyDescent="0.25">
      <c r="B98" s="187">
        <f>Rajtlista!B101</f>
        <v>55</v>
      </c>
      <c r="C98" s="255" t="str">
        <f>Rajtlista!C101</f>
        <v>Kunos László Sámuel</v>
      </c>
      <c r="D98" s="256">
        <f>Rajtlista!E101</f>
        <v>39380</v>
      </c>
      <c r="E98" s="256" t="str">
        <f>Rajtlista!F101</f>
        <v>Budapest</v>
      </c>
      <c r="F98" s="256" t="str">
        <f>Rajtlista!G101</f>
        <v>Lauder Javne Zsidó Közösségi Óvoda, Általános Iskola, Középiskola és Zenei Alapfokú Művészeti Iskola</v>
      </c>
      <c r="G98" s="12"/>
      <c r="H98" s="13"/>
      <c r="I98" s="13"/>
      <c r="J98" s="14"/>
      <c r="K98" s="258"/>
    </row>
    <row r="99" spans="2:11" ht="14.25" customHeight="1" outlineLevel="1" x14ac:dyDescent="0.25">
      <c r="B99" s="187">
        <f>Rajtlista!B102</f>
        <v>56</v>
      </c>
      <c r="C99" s="255" t="str">
        <f>Rajtlista!C102</f>
        <v>Előházi János</v>
      </c>
      <c r="D99" s="256">
        <f>Rajtlista!E102</f>
        <v>39385</v>
      </c>
      <c r="E99" s="256" t="str">
        <f>Rajtlista!F102</f>
        <v>Heves</v>
      </c>
      <c r="F99" s="256" t="str">
        <f>Rajtlista!G102</f>
        <v>Gyöngyössolymosi Nagy Gyula Katolikus Általános Iskola és Alapfokú Művészeti Iskola</v>
      </c>
      <c r="G99" s="12"/>
      <c r="H99" s="13"/>
      <c r="I99" s="13"/>
      <c r="J99" s="14"/>
      <c r="K99" s="258"/>
    </row>
    <row r="100" spans="2:11" ht="14.25" customHeight="1" outlineLevel="1" x14ac:dyDescent="0.25">
      <c r="B100" s="187">
        <f>Rajtlista!B103</f>
        <v>57</v>
      </c>
      <c r="C100" s="255" t="str">
        <f>Rajtlista!C103</f>
        <v>Holló Martin</v>
      </c>
      <c r="D100" s="256">
        <f>Rajtlista!E103</f>
        <v>39147</v>
      </c>
      <c r="E100" s="256" t="str">
        <f>Rajtlista!F103</f>
        <v>Pest</v>
      </c>
      <c r="F100" s="256" t="str">
        <f>Rajtlista!G103</f>
        <v>Budakeszi Széchenyi István Általános Iskola</v>
      </c>
      <c r="G100" s="12"/>
      <c r="H100" s="13"/>
      <c r="I100" s="13"/>
      <c r="J100" s="14"/>
      <c r="K100" s="258"/>
    </row>
    <row r="101" spans="2:11" ht="14.25" customHeight="1" outlineLevel="1" x14ac:dyDescent="0.25">
      <c r="B101" s="187">
        <f>Rajtlista!B104</f>
        <v>58</v>
      </c>
      <c r="C101" s="255" t="str">
        <f>Rajtlista!C104</f>
        <v>Liktor Tamás Bence</v>
      </c>
      <c r="D101" s="256">
        <f>Rajtlista!E104</f>
        <v>39288</v>
      </c>
      <c r="E101" s="256" t="str">
        <f>Rajtlista!F104</f>
        <v>Heves</v>
      </c>
      <c r="F101" s="256" t="str">
        <f>Rajtlista!G104</f>
        <v>Gyöngyössolymosi Nagy Gyula Katolikus Általános Iskola és Alapfokú Művészeti Iskola</v>
      </c>
      <c r="G101" s="12"/>
      <c r="H101" s="13"/>
      <c r="I101" s="13"/>
      <c r="J101" s="14"/>
      <c r="K101" s="258"/>
    </row>
    <row r="102" spans="2:11" ht="14.25" customHeight="1" outlineLevel="1" x14ac:dyDescent="0.25">
      <c r="B102" s="187">
        <f>Rajtlista!B105</f>
        <v>59</v>
      </c>
      <c r="C102" s="255" t="str">
        <f>Rajtlista!C105</f>
        <v>Cseke Zalán Nemere</v>
      </c>
      <c r="D102" s="256">
        <f>Rajtlista!E105</f>
        <v>39193</v>
      </c>
      <c r="E102" s="256" t="str">
        <f>Rajtlista!F105</f>
        <v>Budapest</v>
      </c>
      <c r="F102" s="256" t="str">
        <f>Rajtlista!G105</f>
        <v>Budai Ciszterci Szent Imre Gimnázium</v>
      </c>
      <c r="G102" s="12"/>
      <c r="H102" s="13"/>
      <c r="I102" s="13"/>
      <c r="J102" s="14"/>
      <c r="K102" s="258"/>
    </row>
    <row r="103" spans="2:11" ht="14.25" customHeight="1" outlineLevel="1" x14ac:dyDescent="0.25">
      <c r="B103" s="187">
        <f>Rajtlista!B106</f>
        <v>60</v>
      </c>
      <c r="C103" s="255" t="str">
        <f>Rajtlista!C106</f>
        <v>Szőllős Kristóf</v>
      </c>
      <c r="D103" s="256">
        <f>Rajtlista!E106</f>
        <v>39736</v>
      </c>
      <c r="E103" s="256" t="str">
        <f>Rajtlista!F106</f>
        <v>Heves</v>
      </c>
      <c r="F103" s="256" t="str">
        <f>Rajtlista!G106</f>
        <v>Gyöngyössolymosi Nagy Gyula Katolikus Általános Iskola és Alapfokú Művészeti Iskola</v>
      </c>
      <c r="G103" s="12"/>
      <c r="H103" s="13"/>
      <c r="I103" s="13"/>
      <c r="J103" s="14"/>
      <c r="K103" s="258"/>
    </row>
    <row r="104" spans="2:11" ht="14.25" customHeight="1" outlineLevel="1" x14ac:dyDescent="0.25">
      <c r="B104" s="187">
        <f>Rajtlista!B110</f>
        <v>0</v>
      </c>
      <c r="C104" s="255" t="str">
        <f>Rajtlista!C110</f>
        <v/>
      </c>
      <c r="D104" s="256" t="str">
        <f>Rajtlista!E110</f>
        <v/>
      </c>
      <c r="E104" s="256" t="str">
        <f>Rajtlista!F110</f>
        <v/>
      </c>
      <c r="F104" s="256" t="str">
        <f>Rajtlista!G110</f>
        <v/>
      </c>
      <c r="G104" s="12"/>
      <c r="H104" s="13"/>
      <c r="I104" s="13"/>
      <c r="J104" s="14"/>
      <c r="K104" s="258"/>
    </row>
    <row r="105" spans="2:11" ht="14.25" customHeight="1" outlineLevel="1" x14ac:dyDescent="0.25">
      <c r="B105" s="215">
        <f>Rajtlista!B111</f>
        <v>0</v>
      </c>
      <c r="C105" s="259" t="str">
        <f>Rajtlista!C111</f>
        <v/>
      </c>
      <c r="D105" s="260" t="str">
        <f>Rajtlista!E111</f>
        <v/>
      </c>
      <c r="E105" s="260" t="str">
        <f>Rajtlista!F111</f>
        <v/>
      </c>
      <c r="F105" s="260" t="str">
        <f>Rajtlista!G111</f>
        <v/>
      </c>
      <c r="G105" s="15"/>
      <c r="H105" s="16"/>
      <c r="I105" s="16"/>
      <c r="J105" s="17"/>
      <c r="K105" s="261"/>
    </row>
    <row r="106" spans="2:11" ht="14.25" customHeight="1" outlineLevel="1" x14ac:dyDescent="0.25">
      <c r="B106" s="262"/>
      <c r="C106" s="263"/>
      <c r="D106" s="264"/>
      <c r="E106" s="264"/>
      <c r="F106" s="264"/>
      <c r="G106" s="265"/>
      <c r="H106" s="265"/>
      <c r="I106" s="265"/>
      <c r="J106" s="265"/>
      <c r="K106" s="266"/>
    </row>
    <row r="107" spans="2:11" ht="18.75" customHeight="1" x14ac:dyDescent="0.25">
      <c r="B107" s="492" t="str">
        <f>Rajtlista!B113:G113</f>
        <v>IV. kcs. Leány (2005-2006) - 1 km szabadstílus</v>
      </c>
      <c r="C107" s="493"/>
      <c r="D107" s="494"/>
      <c r="E107" s="494"/>
      <c r="F107" s="494"/>
      <c r="G107" s="18" t="e">
        <f>IF(VLOOKUP($B107,Kategóriák!$C$5:$L$25,6,FALSE)=0,"-",VLOOKUP($B107,Kategóriák!$C$5:$L$25,6,FALSE))</f>
        <v>#N/A</v>
      </c>
      <c r="H107" s="19" t="e">
        <f>IF(VLOOKUP($B107,Kategóriák!$C$5:$L$25,7,FALSE)=0,"-",VLOOKUP($B107,Kategóriák!$C$5:$L$25,7,FALSE))</f>
        <v>#N/A</v>
      </c>
      <c r="I107" s="19" t="e">
        <f>IF(VLOOKUP($B107,Kategóriák!$C$5:$L$25,8,FALSE)=0,"-",VLOOKUP($B107,Kategóriák!$C$5:$L$25,8,FALSE))</f>
        <v>#N/A</v>
      </c>
      <c r="J107" s="20" t="e">
        <f>IF(VLOOKUP($B107,Kategóriák!$C$5:$L$25,9,FALSE)=0,"-",VLOOKUP($B107,Kategóriák!$C$5:$L$25,9,FALSE))</f>
        <v>#N/A</v>
      </c>
      <c r="K107" s="251" t="e">
        <f>IF(VLOOKUP($B107,Kategóriák!$C$5:$L$25,10,FALSE)=0,"-",VLOOKUP($B107,Kategóriák!$C$5:$L$25,10,FALSE))</f>
        <v>#N/A</v>
      </c>
    </row>
    <row r="108" spans="2:11" ht="14.25" customHeight="1" outlineLevel="1" x14ac:dyDescent="0.25">
      <c r="B108" s="180">
        <f>Rajtlista!B114</f>
        <v>64</v>
      </c>
      <c r="C108" s="252" t="str">
        <f>Rajtlista!C114</f>
        <v>Tóth Réka</v>
      </c>
      <c r="D108" s="253">
        <f>Rajtlista!E114</f>
        <v>39040</v>
      </c>
      <c r="E108" s="253" t="str">
        <f>Rajtlista!F114</f>
        <v>Borsod-A-Z</v>
      </c>
      <c r="F108" s="253" t="str">
        <f>Rajtlista!G114</f>
        <v>Bükki Szlovák Nemzetiségi Általános Iskola</v>
      </c>
      <c r="G108" s="8"/>
      <c r="H108" s="9"/>
      <c r="I108" s="9"/>
      <c r="J108" s="10"/>
      <c r="K108" s="254"/>
    </row>
    <row r="109" spans="2:11" ht="14.25" customHeight="1" outlineLevel="1" x14ac:dyDescent="0.25">
      <c r="B109" s="187">
        <f>Rajtlista!B115</f>
        <v>65</v>
      </c>
      <c r="C109" s="255" t="str">
        <f>Rajtlista!C115</f>
        <v>Máramarosi Rita</v>
      </c>
      <c r="D109" s="256">
        <f>Rajtlista!E115</f>
        <v>38392</v>
      </c>
      <c r="E109" s="256" t="str">
        <f>Rajtlista!F115</f>
        <v>Budapest</v>
      </c>
      <c r="F109" s="256" t="str">
        <f>Rajtlista!G115</f>
        <v>Karinthy Frigyes Gimnázium</v>
      </c>
      <c r="G109" s="12"/>
      <c r="H109" s="13"/>
      <c r="I109" s="13"/>
      <c r="J109" s="14"/>
      <c r="K109" s="258"/>
    </row>
    <row r="110" spans="2:11" ht="14.25" customHeight="1" outlineLevel="1" x14ac:dyDescent="0.25">
      <c r="B110" s="187">
        <f>Rajtlista!B116</f>
        <v>66</v>
      </c>
      <c r="C110" s="255" t="str">
        <f>Rajtlista!C116</f>
        <v>Birner Anna Lili</v>
      </c>
      <c r="D110" s="256">
        <f>Rajtlista!E116</f>
        <v>38955</v>
      </c>
      <c r="E110" s="256" t="str">
        <f>Rajtlista!F116</f>
        <v>Heves</v>
      </c>
      <c r="F110" s="256" t="str">
        <f>Rajtlista!G116</f>
        <v>Gyöngyösi Arany János Általános Iskola</v>
      </c>
      <c r="G110" s="12"/>
      <c r="H110" s="13"/>
      <c r="I110" s="13"/>
      <c r="J110" s="14"/>
      <c r="K110" s="258"/>
    </row>
    <row r="111" spans="2:11" ht="14.25" customHeight="1" outlineLevel="1" x14ac:dyDescent="0.25">
      <c r="B111" s="187">
        <f>Rajtlista!B117</f>
        <v>67</v>
      </c>
      <c r="C111" s="255" t="str">
        <f>Rajtlista!C117</f>
        <v>Máramarosi Anna</v>
      </c>
      <c r="D111" s="256">
        <f>Rajtlista!E117</f>
        <v>38974</v>
      </c>
      <c r="E111" s="256" t="str">
        <f>Rajtlista!F117</f>
        <v>Budapest</v>
      </c>
      <c r="F111" s="256" t="str">
        <f>Rajtlista!G117</f>
        <v>Brassó Utcai Általános Iskola</v>
      </c>
      <c r="G111" s="12"/>
      <c r="H111" s="13"/>
      <c r="I111" s="13"/>
      <c r="J111" s="14"/>
      <c r="K111" s="258"/>
    </row>
    <row r="112" spans="2:11" ht="14.25" customHeight="1" outlineLevel="1" x14ac:dyDescent="0.25">
      <c r="B112" s="187">
        <f>Rajtlista!B118</f>
        <v>68</v>
      </c>
      <c r="C112" s="255" t="str">
        <f>Rajtlista!C118</f>
        <v>Bozóki Laura</v>
      </c>
      <c r="D112" s="256">
        <f>Rajtlista!E118</f>
        <v>38826</v>
      </c>
      <c r="E112" s="256" t="str">
        <f>Rajtlista!F118</f>
        <v>Pest</v>
      </c>
      <c r="F112" s="256" t="str">
        <f>Rajtlista!G118</f>
        <v>Péceli Integrált Oktatási Központ Általános Iskola és Gimnázium</v>
      </c>
      <c r="G112" s="12"/>
      <c r="H112" s="13"/>
      <c r="I112" s="13"/>
      <c r="J112" s="14"/>
      <c r="K112" s="258"/>
    </row>
    <row r="113" spans="2:11" ht="14.25" customHeight="1" outlineLevel="1" x14ac:dyDescent="0.25">
      <c r="B113" s="187">
        <f>Rajtlista!B119</f>
        <v>69</v>
      </c>
      <c r="C113" s="255" t="str">
        <f>Rajtlista!C119</f>
        <v>Terry Lilla Edit</v>
      </c>
      <c r="D113" s="256">
        <f>Rajtlista!E119</f>
        <v>38398</v>
      </c>
      <c r="E113" s="256" t="str">
        <f>Rajtlista!F119</f>
        <v>Budapest</v>
      </c>
      <c r="F113" s="256" t="str">
        <f>Rajtlista!G119</f>
        <v>Városligeti Magyar-Angol Két Tanítási Nyelvű Általános Iskola</v>
      </c>
      <c r="G113" s="12"/>
      <c r="H113" s="13"/>
      <c r="I113" s="13"/>
      <c r="J113" s="14"/>
      <c r="K113" s="258"/>
    </row>
    <row r="114" spans="2:11" ht="14.25" customHeight="1" outlineLevel="1" x14ac:dyDescent="0.25">
      <c r="B114" s="187">
        <f>Rajtlista!B120</f>
        <v>70</v>
      </c>
      <c r="C114" s="255" t="str">
        <f>Rajtlista!C120</f>
        <v>Máramarosi Dóra</v>
      </c>
      <c r="D114" s="256">
        <f>Rajtlista!E120</f>
        <v>38392</v>
      </c>
      <c r="E114" s="256" t="str">
        <f>Rajtlista!F120</f>
        <v>Budapest</v>
      </c>
      <c r="F114" s="256" t="str">
        <f>Rajtlista!G120</f>
        <v>Karinthy Frigyes Gimnázium</v>
      </c>
      <c r="G114" s="12"/>
      <c r="H114" s="13"/>
      <c r="I114" s="13"/>
      <c r="J114" s="14"/>
      <c r="K114" s="258"/>
    </row>
    <row r="115" spans="2:11" ht="14.25" customHeight="1" outlineLevel="1" x14ac:dyDescent="0.25">
      <c r="B115" s="187">
        <f>Rajtlista!B121</f>
        <v>71</v>
      </c>
      <c r="C115" s="255" t="str">
        <f>Rajtlista!C121</f>
        <v>Benyovszky Luca</v>
      </c>
      <c r="D115" s="256">
        <f>Rajtlista!E121</f>
        <v>38868</v>
      </c>
      <c r="E115" s="256" t="str">
        <f>Rajtlista!F121</f>
        <v>Heves</v>
      </c>
      <c r="F115" s="256" t="str">
        <f>Rajtlista!G121</f>
        <v>Gyöngyössolymosi Nagy Gyula Katolikus Általános Iskola és Alapfokú Művészeti Iskola</v>
      </c>
      <c r="G115" s="12"/>
      <c r="H115" s="13"/>
      <c r="I115" s="13"/>
      <c r="J115" s="14"/>
      <c r="K115" s="258"/>
    </row>
    <row r="116" spans="2:11" ht="14.25" customHeight="1" outlineLevel="1" x14ac:dyDescent="0.25">
      <c r="B116" s="187">
        <f>Rajtlista!B122</f>
        <v>72</v>
      </c>
      <c r="C116" s="255" t="str">
        <f>Rajtlista!C122</f>
        <v>Kovács-Oroszlán Anna</v>
      </c>
      <c r="D116" s="256">
        <f>Rajtlista!E122</f>
        <v>38821</v>
      </c>
      <c r="E116" s="256" t="str">
        <f>Rajtlista!F122</f>
        <v>Budapest</v>
      </c>
      <c r="F116" s="256" t="str">
        <f>Rajtlista!G122</f>
        <v>Újbudai Ádám Jenő Általános Iskola</v>
      </c>
      <c r="G116" s="12"/>
      <c r="H116" s="13"/>
      <c r="I116" s="13"/>
      <c r="J116" s="14"/>
      <c r="K116" s="258"/>
    </row>
    <row r="117" spans="2:11" ht="14.25" customHeight="1" outlineLevel="1" x14ac:dyDescent="0.25">
      <c r="B117" s="187">
        <f>Rajtlista!B123</f>
        <v>73</v>
      </c>
      <c r="C117" s="255" t="str">
        <f>Rajtlista!C123</f>
        <v>Hegedűs Flóra</v>
      </c>
      <c r="D117" s="256">
        <f>Rajtlista!E123</f>
        <v>39028</v>
      </c>
      <c r="E117" s="256" t="str">
        <f>Rajtlista!F123</f>
        <v>Nógrád</v>
      </c>
      <c r="F117" s="256" t="str">
        <f>Rajtlista!G123</f>
        <v>Salgótarjáni Általános Iskola és Kollégium</v>
      </c>
      <c r="G117" s="12"/>
      <c r="H117" s="13"/>
      <c r="I117" s="13"/>
      <c r="J117" s="14"/>
      <c r="K117" s="258"/>
    </row>
    <row r="118" spans="2:11" ht="14.25" customHeight="1" outlineLevel="1" x14ac:dyDescent="0.25">
      <c r="B118" s="187">
        <f>Rajtlista!B124</f>
        <v>0</v>
      </c>
      <c r="C118" s="255" t="str">
        <f>Rajtlista!C124</f>
        <v/>
      </c>
      <c r="D118" s="256" t="str">
        <f>Rajtlista!E124</f>
        <v/>
      </c>
      <c r="E118" s="256" t="str">
        <f>Rajtlista!F124</f>
        <v/>
      </c>
      <c r="F118" s="256" t="str">
        <f>Rajtlista!G124</f>
        <v/>
      </c>
      <c r="G118" s="12"/>
      <c r="H118" s="13"/>
      <c r="I118" s="13"/>
      <c r="J118" s="14"/>
      <c r="K118" s="258"/>
    </row>
    <row r="119" spans="2:11" ht="14.25" customHeight="1" outlineLevel="1" x14ac:dyDescent="0.25">
      <c r="B119" s="187">
        <f>Rajtlista!B125</f>
        <v>0</v>
      </c>
      <c r="C119" s="255" t="str">
        <f>Rajtlista!C125</f>
        <v/>
      </c>
      <c r="D119" s="256" t="str">
        <f>Rajtlista!E125</f>
        <v/>
      </c>
      <c r="E119" s="256" t="str">
        <f>Rajtlista!F125</f>
        <v/>
      </c>
      <c r="F119" s="256" t="str">
        <f>Rajtlista!G125</f>
        <v/>
      </c>
      <c r="G119" s="12"/>
      <c r="H119" s="13"/>
      <c r="I119" s="13"/>
      <c r="J119" s="14"/>
      <c r="K119" s="258"/>
    </row>
    <row r="120" spans="2:11" ht="14.25" customHeight="1" outlineLevel="1" x14ac:dyDescent="0.25">
      <c r="B120" s="187">
        <f>Rajtlista!B126</f>
        <v>0</v>
      </c>
      <c r="C120" s="255" t="str">
        <f>Rajtlista!C126</f>
        <v/>
      </c>
      <c r="D120" s="256" t="str">
        <f>Rajtlista!E126</f>
        <v/>
      </c>
      <c r="E120" s="256" t="str">
        <f>Rajtlista!F126</f>
        <v/>
      </c>
      <c r="F120" s="256" t="str">
        <f>Rajtlista!G126</f>
        <v/>
      </c>
      <c r="G120" s="12"/>
      <c r="H120" s="13"/>
      <c r="I120" s="13"/>
      <c r="J120" s="14"/>
      <c r="K120" s="258"/>
    </row>
    <row r="121" spans="2:11" ht="14.25" customHeight="1" outlineLevel="1" x14ac:dyDescent="0.25">
      <c r="B121" s="187">
        <f>Rajtlista!B127</f>
        <v>0</v>
      </c>
      <c r="C121" s="255" t="str">
        <f>Rajtlista!C127</f>
        <v/>
      </c>
      <c r="D121" s="256" t="str">
        <f>Rajtlista!E127</f>
        <v/>
      </c>
      <c r="E121" s="256" t="str">
        <f>Rajtlista!F127</f>
        <v/>
      </c>
      <c r="F121" s="256" t="str">
        <f>Rajtlista!G127</f>
        <v/>
      </c>
      <c r="G121" s="12"/>
      <c r="H121" s="13"/>
      <c r="I121" s="13"/>
      <c r="J121" s="14"/>
      <c r="K121" s="258"/>
    </row>
    <row r="122" spans="2:11" ht="14.25" customHeight="1" outlineLevel="1" x14ac:dyDescent="0.25">
      <c r="B122" s="215">
        <f>Rajtlista!B128</f>
        <v>0</v>
      </c>
      <c r="C122" s="259" t="str">
        <f>Rajtlista!C128</f>
        <v/>
      </c>
      <c r="D122" s="260" t="str">
        <f>Rajtlista!E128</f>
        <v/>
      </c>
      <c r="E122" s="260" t="str">
        <f>Rajtlista!F128</f>
        <v/>
      </c>
      <c r="F122" s="260" t="str">
        <f>Rajtlista!G128</f>
        <v/>
      </c>
      <c r="G122" s="15"/>
      <c r="H122" s="16"/>
      <c r="I122" s="16"/>
      <c r="J122" s="17"/>
      <c r="K122" s="261"/>
    </row>
    <row r="123" spans="2:11" ht="14.25" customHeight="1" outlineLevel="1" x14ac:dyDescent="0.25">
      <c r="B123" s="262"/>
      <c r="C123" s="263"/>
      <c r="D123" s="264"/>
      <c r="E123" s="264"/>
      <c r="F123" s="264"/>
      <c r="G123" s="265"/>
      <c r="H123" s="265"/>
      <c r="I123" s="265"/>
      <c r="J123" s="265"/>
      <c r="K123" s="266"/>
    </row>
    <row r="124" spans="2:11" ht="18.75" customHeight="1" x14ac:dyDescent="0.25">
      <c r="B124" s="492" t="str">
        <f>Rajtlista!B130:G130</f>
        <v>IV. kcs. Fiú (2005-2006) - 1 km szabadstílus</v>
      </c>
      <c r="C124" s="493"/>
      <c r="D124" s="494"/>
      <c r="E124" s="494"/>
      <c r="F124" s="494"/>
      <c r="G124" s="18" t="e">
        <f>IF(VLOOKUP($B124,Kategóriák!$C$5:$L$25,6,FALSE)=0,"-",VLOOKUP($B124,Kategóriák!$C$5:$L$25,6,FALSE))</f>
        <v>#N/A</v>
      </c>
      <c r="H124" s="19" t="e">
        <f>IF(VLOOKUP($B124,Kategóriák!$C$5:$L$25,7,FALSE)=0,"-",VLOOKUP($B124,Kategóriák!$C$5:$L$25,7,FALSE))</f>
        <v>#N/A</v>
      </c>
      <c r="I124" s="19" t="e">
        <f>IF(VLOOKUP($B124,Kategóriák!$C$5:$L$25,8,FALSE)=0,"-",VLOOKUP($B124,Kategóriák!$C$5:$L$25,8,FALSE))</f>
        <v>#N/A</v>
      </c>
      <c r="J124" s="20" t="e">
        <f>IF(VLOOKUP($B124,Kategóriák!$C$5:$L$25,9,FALSE)=0,"-",VLOOKUP($B124,Kategóriák!$C$5:$L$25,9,FALSE))</f>
        <v>#N/A</v>
      </c>
      <c r="K124" s="251" t="e">
        <f>IF(VLOOKUP($B124,Kategóriák!$C$5:$L$25,10,FALSE)=0,"-",VLOOKUP($B124,Kategóriák!$C$5:$L$25,10,FALSE))</f>
        <v>#N/A</v>
      </c>
    </row>
    <row r="125" spans="2:11" ht="14.25" customHeight="1" outlineLevel="1" x14ac:dyDescent="0.25">
      <c r="B125" s="180">
        <f>Rajtlista!B131</f>
        <v>74</v>
      </c>
      <c r="C125" s="252" t="str">
        <f>Rajtlista!C131</f>
        <v>Kis-Benedek Márk</v>
      </c>
      <c r="D125" s="253">
        <f>Rajtlista!E131</f>
        <v>39024</v>
      </c>
      <c r="E125" s="253" t="str">
        <f>Rajtlista!F131</f>
        <v>Heves</v>
      </c>
      <c r="F125" s="253" t="str">
        <f>Rajtlista!G131</f>
        <v>Gyöngyössolymosi Nagy Gyula Katolikus Általános Iskola és Alapfokú Művészeti Iskola</v>
      </c>
      <c r="G125" s="8"/>
      <c r="H125" s="9"/>
      <c r="I125" s="9"/>
      <c r="J125" s="10"/>
      <c r="K125" s="267"/>
    </row>
    <row r="126" spans="2:11" ht="14.25" customHeight="1" outlineLevel="1" x14ac:dyDescent="0.25">
      <c r="B126" s="187">
        <f>Rajtlista!B132</f>
        <v>75</v>
      </c>
      <c r="C126" s="255" t="str">
        <f>Rajtlista!C132</f>
        <v>Tamás Bence</v>
      </c>
      <c r="D126" s="256">
        <f>Rajtlista!E132</f>
        <v>38831</v>
      </c>
      <c r="E126" s="256" t="str">
        <f>Rajtlista!F132</f>
        <v>Borsod-A-Z</v>
      </c>
      <c r="F126" s="256" t="str">
        <f>Rajtlista!G132</f>
        <v>Miskolci Könyves Kálmán Általános Iskola és Alapfokú Művészeti Iskola</v>
      </c>
      <c r="G126" s="12"/>
      <c r="H126" s="13"/>
      <c r="I126" s="13"/>
      <c r="J126" s="14"/>
      <c r="K126" s="258"/>
    </row>
    <row r="127" spans="2:11" ht="14.25" customHeight="1" outlineLevel="1" x14ac:dyDescent="0.25">
      <c r="B127" s="187">
        <f>Rajtlista!B133</f>
        <v>76</v>
      </c>
      <c r="C127" s="255" t="str">
        <f>Rajtlista!C133</f>
        <v>Véé Péter</v>
      </c>
      <c r="D127" s="256">
        <f>Rajtlista!E133</f>
        <v>39028</v>
      </c>
      <c r="E127" s="256" t="str">
        <f>Rajtlista!F133</f>
        <v>Bács-Kiskun</v>
      </c>
      <c r="F127" s="256" t="str">
        <f>Rajtlista!G133</f>
        <v>Kiskunhalasi Bibó István Gimnázium</v>
      </c>
      <c r="G127" s="12"/>
      <c r="H127" s="13"/>
      <c r="I127" s="13"/>
      <c r="J127" s="14"/>
      <c r="K127" s="258"/>
    </row>
    <row r="128" spans="2:11" ht="14.25" customHeight="1" outlineLevel="1" x14ac:dyDescent="0.25">
      <c r="B128" s="187">
        <f>Rajtlista!B134</f>
        <v>77</v>
      </c>
      <c r="C128" s="255" t="str">
        <f>Rajtlista!C134</f>
        <v>Móczár András</v>
      </c>
      <c r="D128" s="256">
        <f>Rajtlista!E134</f>
        <v>38826</v>
      </c>
      <c r="E128" s="256" t="str">
        <f>Rajtlista!F134</f>
        <v>Heves</v>
      </c>
      <c r="F128" s="256" t="str">
        <f>Rajtlista!G134</f>
        <v>Felső-Mátrai Zakupszky László Általános Iskola és Óvoda</v>
      </c>
      <c r="G128" s="12"/>
      <c r="H128" s="13"/>
      <c r="I128" s="13"/>
      <c r="J128" s="14"/>
      <c r="K128" s="258"/>
    </row>
    <row r="129" spans="2:11" ht="14.25" customHeight="1" outlineLevel="1" x14ac:dyDescent="0.25">
      <c r="B129" s="187">
        <f>Rajtlista!B135</f>
        <v>78</v>
      </c>
      <c r="C129" s="255" t="str">
        <f>Rajtlista!C135</f>
        <v>Pápay Dávid Márk</v>
      </c>
      <c r="D129" s="256">
        <f>Rajtlista!E135</f>
        <v>38778</v>
      </c>
      <c r="E129" s="256" t="str">
        <f>Rajtlista!F135</f>
        <v>Budapest</v>
      </c>
      <c r="F129" s="256" t="str">
        <f>Rajtlista!G135</f>
        <v>Svábhegyi Jókai Mór Általános Iskola és Német Nemzetiségi Általános Iskola</v>
      </c>
      <c r="G129" s="12"/>
      <c r="H129" s="13"/>
      <c r="I129" s="13"/>
      <c r="J129" s="14"/>
      <c r="K129" s="258"/>
    </row>
    <row r="130" spans="2:11" ht="14.25" customHeight="1" outlineLevel="1" x14ac:dyDescent="0.25">
      <c r="B130" s="187">
        <f>Rajtlista!B136</f>
        <v>79</v>
      </c>
      <c r="C130" s="255" t="str">
        <f>Rajtlista!C136</f>
        <v>Szőllős Dániel</v>
      </c>
      <c r="D130" s="256">
        <f>Rajtlista!E136</f>
        <v>38574</v>
      </c>
      <c r="E130" s="256" t="str">
        <f>Rajtlista!F136</f>
        <v>Heves</v>
      </c>
      <c r="F130" s="256" t="str">
        <f>Rajtlista!G136</f>
        <v>Gyöngyössolymosi Nagy Gyula Katolikus Általános Iskola és Alapfokú Művészeti Iskola</v>
      </c>
      <c r="G130" s="12"/>
      <c r="H130" s="13"/>
      <c r="I130" s="13"/>
      <c r="J130" s="14"/>
      <c r="K130" s="258"/>
    </row>
    <row r="131" spans="2:11" ht="14.25" customHeight="1" outlineLevel="1" x14ac:dyDescent="0.25">
      <c r="B131" s="187">
        <f>Rajtlista!B137</f>
        <v>80</v>
      </c>
      <c r="C131" s="255" t="str">
        <f>Rajtlista!C137</f>
        <v>Zemen Dániel</v>
      </c>
      <c r="D131" s="256">
        <f>Rajtlista!E137</f>
        <v>38981</v>
      </c>
      <c r="E131" s="256" t="str">
        <f>Rajtlista!F137</f>
        <v>Budapest</v>
      </c>
      <c r="F131" s="256" t="str">
        <f>Rajtlista!G137</f>
        <v>Újbudai Bocskai István Általános Iskola</v>
      </c>
      <c r="G131" s="12"/>
      <c r="H131" s="13"/>
      <c r="I131" s="13"/>
      <c r="J131" s="14"/>
      <c r="K131" s="258"/>
    </row>
    <row r="132" spans="2:11" ht="14.25" customHeight="1" outlineLevel="1" x14ac:dyDescent="0.25">
      <c r="B132" s="187">
        <f>Rajtlista!B138</f>
        <v>81</v>
      </c>
      <c r="C132" s="255" t="str">
        <f>Rajtlista!C138</f>
        <v>Vári Benedek</v>
      </c>
      <c r="D132" s="256">
        <f>Rajtlista!E138</f>
        <v>38849</v>
      </c>
      <c r="E132" s="256" t="str">
        <f>Rajtlista!F138</f>
        <v>Heves</v>
      </c>
      <c r="F132" s="256" t="str">
        <f>Rajtlista!G138</f>
        <v>Gyöngyösi Berze Nagy János Gimnázium</v>
      </c>
      <c r="G132" s="12"/>
      <c r="H132" s="13"/>
      <c r="I132" s="13"/>
      <c r="J132" s="14"/>
      <c r="K132" s="258"/>
    </row>
    <row r="133" spans="2:11" ht="14.25" customHeight="1" outlineLevel="1" x14ac:dyDescent="0.25">
      <c r="B133" s="187">
        <f>Rajtlista!B139</f>
        <v>82</v>
      </c>
      <c r="C133" s="255" t="str">
        <f>Rajtlista!C139</f>
        <v>Handzó Tamás</v>
      </c>
      <c r="D133" s="256">
        <f>Rajtlista!E139</f>
        <v>38447</v>
      </c>
      <c r="E133" s="256" t="str">
        <f>Rajtlista!F139</f>
        <v>Heves</v>
      </c>
      <c r="F133" s="256" t="str">
        <f>Rajtlista!G139</f>
        <v>Felső-Mátrai Zakupszky László Általános Iskola és Óvoda</v>
      </c>
      <c r="G133" s="12"/>
      <c r="H133" s="13"/>
      <c r="I133" s="13"/>
      <c r="J133" s="14"/>
      <c r="K133" s="258"/>
    </row>
    <row r="134" spans="2:11" ht="14.25" customHeight="1" outlineLevel="1" x14ac:dyDescent="0.25">
      <c r="B134" s="187">
        <f>Rajtlista!B140</f>
        <v>83</v>
      </c>
      <c r="C134" s="255" t="str">
        <f>Rajtlista!C140</f>
        <v>Cseke Búlcsu Levente</v>
      </c>
      <c r="D134" s="256">
        <f>Rajtlista!E140</f>
        <v>38602</v>
      </c>
      <c r="E134" s="256" t="str">
        <f>Rajtlista!F140</f>
        <v>Budapest</v>
      </c>
      <c r="F134" s="256" t="str">
        <f>Rajtlista!G140</f>
        <v>Budapest I. Kerületi Szilágyi Erzsébet Gimnázium</v>
      </c>
      <c r="G134" s="12"/>
      <c r="H134" s="13"/>
      <c r="I134" s="13"/>
      <c r="J134" s="14"/>
      <c r="K134" s="258"/>
    </row>
    <row r="135" spans="2:11" ht="14.25" customHeight="1" outlineLevel="1" x14ac:dyDescent="0.25">
      <c r="B135" s="187">
        <f>Rajtlista!B141</f>
        <v>84</v>
      </c>
      <c r="C135" s="255" t="str">
        <f>Rajtlista!C141</f>
        <v>Makrai Bálint</v>
      </c>
      <c r="D135" s="256">
        <f>Rajtlista!E141</f>
        <v>38996</v>
      </c>
      <c r="E135" s="256" t="str">
        <f>Rajtlista!F141</f>
        <v>Pest</v>
      </c>
      <c r="F135" s="256" t="str">
        <f>Rajtlista!G141</f>
        <v>Váci Árpád Fejedelem Általános Iskola</v>
      </c>
      <c r="G135" s="12"/>
      <c r="H135" s="13"/>
      <c r="I135" s="13"/>
      <c r="J135" s="14"/>
      <c r="K135" s="258"/>
    </row>
    <row r="136" spans="2:11" ht="14.25" customHeight="1" outlineLevel="1" x14ac:dyDescent="0.25">
      <c r="B136" s="187">
        <f>Rajtlista!B142</f>
        <v>0</v>
      </c>
      <c r="C136" s="255" t="str">
        <f>Rajtlista!C142</f>
        <v/>
      </c>
      <c r="D136" s="256" t="str">
        <f>Rajtlista!E142</f>
        <v/>
      </c>
      <c r="E136" s="256" t="str">
        <f>Rajtlista!F142</f>
        <v/>
      </c>
      <c r="F136" s="256" t="str">
        <f>Rajtlista!G142</f>
        <v/>
      </c>
      <c r="G136" s="12"/>
      <c r="H136" s="13"/>
      <c r="I136" s="13"/>
      <c r="J136" s="14"/>
      <c r="K136" s="258"/>
    </row>
    <row r="137" spans="2:11" ht="14.25" customHeight="1" outlineLevel="1" x14ac:dyDescent="0.25">
      <c r="B137" s="187">
        <f>Rajtlista!B143</f>
        <v>0</v>
      </c>
      <c r="C137" s="255" t="str">
        <f>Rajtlista!C143</f>
        <v/>
      </c>
      <c r="D137" s="256" t="str">
        <f>Rajtlista!E143</f>
        <v/>
      </c>
      <c r="E137" s="256" t="str">
        <f>Rajtlista!F143</f>
        <v/>
      </c>
      <c r="F137" s="256" t="str">
        <f>Rajtlista!G143</f>
        <v/>
      </c>
      <c r="G137" s="12"/>
      <c r="H137" s="13"/>
      <c r="I137" s="13"/>
      <c r="J137" s="14"/>
      <c r="K137" s="258"/>
    </row>
    <row r="138" spans="2:11" ht="14.25" customHeight="1" outlineLevel="1" x14ac:dyDescent="0.25">
      <c r="B138" s="187">
        <f>Rajtlista!B144</f>
        <v>0</v>
      </c>
      <c r="C138" s="255" t="str">
        <f>Rajtlista!C144</f>
        <v/>
      </c>
      <c r="D138" s="256" t="str">
        <f>Rajtlista!E144</f>
        <v/>
      </c>
      <c r="E138" s="256" t="str">
        <f>Rajtlista!F144</f>
        <v/>
      </c>
      <c r="F138" s="256" t="str">
        <f>Rajtlista!G144</f>
        <v/>
      </c>
      <c r="G138" s="12"/>
      <c r="H138" s="13"/>
      <c r="I138" s="13"/>
      <c r="J138" s="14"/>
      <c r="K138" s="258"/>
    </row>
    <row r="139" spans="2:11" ht="14.25" customHeight="1" outlineLevel="1" x14ac:dyDescent="0.25">
      <c r="B139" s="215">
        <f>Rajtlista!B145</f>
        <v>0</v>
      </c>
      <c r="C139" s="259" t="str">
        <f>Rajtlista!C145</f>
        <v/>
      </c>
      <c r="D139" s="260" t="str">
        <f>Rajtlista!E145</f>
        <v/>
      </c>
      <c r="E139" s="260" t="str">
        <f>Rajtlista!F145</f>
        <v/>
      </c>
      <c r="F139" s="260" t="str">
        <f>Rajtlista!G145</f>
        <v/>
      </c>
      <c r="G139" s="15"/>
      <c r="H139" s="16"/>
      <c r="I139" s="16"/>
      <c r="J139" s="17"/>
      <c r="K139" s="261"/>
    </row>
    <row r="140" spans="2:11" ht="14.25" customHeight="1" outlineLevel="1" x14ac:dyDescent="0.25">
      <c r="B140" s="262"/>
      <c r="C140" s="263"/>
      <c r="D140" s="264"/>
      <c r="E140" s="264"/>
      <c r="F140" s="264"/>
      <c r="G140" s="265"/>
      <c r="H140" s="265"/>
      <c r="I140" s="265"/>
      <c r="J140" s="265"/>
      <c r="K140" s="266"/>
    </row>
    <row r="141" spans="2:11" ht="18.75" customHeight="1" x14ac:dyDescent="0.25">
      <c r="B141" s="492" t="str">
        <f>Rajtlista!B147:G147</f>
        <v>V. kcs. Leány (2003-2004) - 2 km szabadstílus</v>
      </c>
      <c r="C141" s="493"/>
      <c r="D141" s="494"/>
      <c r="E141" s="494"/>
      <c r="F141" s="494"/>
      <c r="G141" s="18" t="e">
        <f>IF(VLOOKUP($B141,Kategóriák!$C$5:$L$25,6,FALSE)=0,"-",VLOOKUP($B141,Kategóriák!$C$5:$L$25,6,FALSE))</f>
        <v>#N/A</v>
      </c>
      <c r="H141" s="19" t="e">
        <f>IF(VLOOKUP($B141,Kategóriák!$C$5:$L$25,7,FALSE)=0,"-",VLOOKUP($B141,Kategóriák!$C$5:$L$25,7,FALSE))</f>
        <v>#N/A</v>
      </c>
      <c r="I141" s="19" t="e">
        <f>IF(VLOOKUP($B141,Kategóriák!$C$5:$L$25,8,FALSE)=0,"-",VLOOKUP($B141,Kategóriák!$C$5:$L$25,8,FALSE))</f>
        <v>#N/A</v>
      </c>
      <c r="J141" s="20" t="e">
        <f>IF(VLOOKUP($B141,Kategóriák!$C$5:$L$25,9,FALSE)=0,"-",VLOOKUP($B141,Kategóriák!$C$5:$L$25,9,FALSE))</f>
        <v>#N/A</v>
      </c>
      <c r="K141" s="251" t="e">
        <f>IF(VLOOKUP($B141,Kategóriák!$C$5:$L$25,10,FALSE)=0,"-",VLOOKUP($B141,Kategóriák!$C$5:$L$25,10,FALSE))</f>
        <v>#N/A</v>
      </c>
    </row>
    <row r="142" spans="2:11" ht="14.25" customHeight="1" outlineLevel="1" x14ac:dyDescent="0.25">
      <c r="B142" s="180">
        <f>Rajtlista!B148</f>
        <v>85</v>
      </c>
      <c r="C142" s="252" t="str">
        <f>Rajtlista!C148</f>
        <v>Didriksen Andrea</v>
      </c>
      <c r="D142" s="253">
        <f>Rajtlista!E148</f>
        <v>38140</v>
      </c>
      <c r="E142" s="253" t="str">
        <f>Rajtlista!F148</f>
        <v>Heves</v>
      </c>
      <c r="F142" s="253" t="str">
        <f>Rajtlista!G148</f>
        <v>Gyöngyösi Berze Nagy János Gimnázium</v>
      </c>
      <c r="G142" s="8"/>
      <c r="H142" s="9"/>
      <c r="I142" s="9"/>
      <c r="J142" s="10"/>
      <c r="K142" s="254"/>
    </row>
    <row r="143" spans="2:11" ht="14.25" customHeight="1" outlineLevel="1" x14ac:dyDescent="0.25">
      <c r="B143" s="187">
        <f>Rajtlista!B149</f>
        <v>86</v>
      </c>
      <c r="C143" s="255" t="str">
        <f>Rajtlista!C149</f>
        <v>Kocsik Eszter</v>
      </c>
      <c r="D143" s="256">
        <f>Rajtlista!E149</f>
        <v>38157</v>
      </c>
      <c r="E143" s="256" t="str">
        <f>Rajtlista!F149</f>
        <v>Heves</v>
      </c>
      <c r="F143" s="256" t="str">
        <f>Rajtlista!G149</f>
        <v>Neumann János Gimnázium, Szakgimnázium és Kollégium</v>
      </c>
      <c r="G143" s="12"/>
      <c r="H143" s="13"/>
      <c r="I143" s="13"/>
      <c r="J143" s="14"/>
      <c r="K143" s="258"/>
    </row>
    <row r="144" spans="2:11" ht="14.25" customHeight="1" outlineLevel="1" x14ac:dyDescent="0.25">
      <c r="B144" s="187">
        <f>Rajtlista!B150</f>
        <v>0</v>
      </c>
      <c r="C144" s="255" t="str">
        <f>Rajtlista!C150</f>
        <v/>
      </c>
      <c r="D144" s="256" t="str">
        <f>Rajtlista!E150</f>
        <v/>
      </c>
      <c r="E144" s="256" t="str">
        <f>Rajtlista!F150</f>
        <v/>
      </c>
      <c r="F144" s="256" t="str">
        <f>Rajtlista!G150</f>
        <v/>
      </c>
      <c r="G144" s="12"/>
      <c r="H144" s="13"/>
      <c r="I144" s="13"/>
      <c r="J144" s="14"/>
      <c r="K144" s="258"/>
    </row>
    <row r="145" spans="2:11" ht="14.25" customHeight="1" outlineLevel="1" x14ac:dyDescent="0.25">
      <c r="B145" s="187">
        <f>Rajtlista!B151</f>
        <v>0</v>
      </c>
      <c r="C145" s="255" t="str">
        <f>Rajtlista!C151</f>
        <v/>
      </c>
      <c r="D145" s="256" t="str">
        <f>Rajtlista!E151</f>
        <v/>
      </c>
      <c r="E145" s="256" t="str">
        <f>Rajtlista!F151</f>
        <v/>
      </c>
      <c r="F145" s="256" t="str">
        <f>Rajtlista!G151</f>
        <v/>
      </c>
      <c r="G145" s="12"/>
      <c r="H145" s="13"/>
      <c r="I145" s="13"/>
      <c r="J145" s="14"/>
      <c r="K145" s="258"/>
    </row>
    <row r="146" spans="2:11" ht="14.25" customHeight="1" outlineLevel="1" x14ac:dyDescent="0.25">
      <c r="B146" s="187">
        <f>Rajtlista!B152</f>
        <v>0</v>
      </c>
      <c r="C146" s="255" t="str">
        <f>Rajtlista!C152</f>
        <v/>
      </c>
      <c r="D146" s="256" t="str">
        <f>Rajtlista!E152</f>
        <v/>
      </c>
      <c r="E146" s="256" t="str">
        <f>Rajtlista!F152</f>
        <v/>
      </c>
      <c r="F146" s="256" t="str">
        <f>Rajtlista!G152</f>
        <v/>
      </c>
      <c r="G146" s="12"/>
      <c r="H146" s="13"/>
      <c r="I146" s="13"/>
      <c r="J146" s="14"/>
      <c r="K146" s="258"/>
    </row>
    <row r="147" spans="2:11" ht="14.25" customHeight="1" outlineLevel="1" x14ac:dyDescent="0.25">
      <c r="B147" s="187">
        <f>Rajtlista!B153</f>
        <v>0</v>
      </c>
      <c r="C147" s="255" t="str">
        <f>Rajtlista!C153</f>
        <v/>
      </c>
      <c r="D147" s="256" t="str">
        <f>Rajtlista!E153</f>
        <v/>
      </c>
      <c r="E147" s="256" t="str">
        <f>Rajtlista!F153</f>
        <v/>
      </c>
      <c r="F147" s="256" t="str">
        <f>Rajtlista!G153</f>
        <v/>
      </c>
      <c r="G147" s="12"/>
      <c r="H147" s="13"/>
      <c r="I147" s="13"/>
      <c r="J147" s="14"/>
      <c r="K147" s="258"/>
    </row>
    <row r="148" spans="2:11" ht="14.25" customHeight="1" outlineLevel="1" x14ac:dyDescent="0.25">
      <c r="B148" s="187">
        <f>Rajtlista!B154</f>
        <v>0</v>
      </c>
      <c r="C148" s="255" t="str">
        <f>Rajtlista!C154</f>
        <v/>
      </c>
      <c r="D148" s="256" t="str">
        <f>Rajtlista!E154</f>
        <v/>
      </c>
      <c r="E148" s="256" t="str">
        <f>Rajtlista!F154</f>
        <v/>
      </c>
      <c r="F148" s="256" t="str">
        <f>Rajtlista!G154</f>
        <v/>
      </c>
      <c r="G148" s="12"/>
      <c r="H148" s="13"/>
      <c r="I148" s="13"/>
      <c r="J148" s="14"/>
      <c r="K148" s="258"/>
    </row>
    <row r="149" spans="2:11" ht="14.25" customHeight="1" outlineLevel="1" x14ac:dyDescent="0.25">
      <c r="B149" s="187">
        <f>Rajtlista!B155</f>
        <v>0</v>
      </c>
      <c r="C149" s="255" t="str">
        <f>Rajtlista!C155</f>
        <v/>
      </c>
      <c r="D149" s="256" t="str">
        <f>Rajtlista!E155</f>
        <v/>
      </c>
      <c r="E149" s="256" t="str">
        <f>Rajtlista!F155</f>
        <v/>
      </c>
      <c r="F149" s="256" t="str">
        <f>Rajtlista!G155</f>
        <v/>
      </c>
      <c r="G149" s="12"/>
      <c r="H149" s="13"/>
      <c r="I149" s="13"/>
      <c r="J149" s="14"/>
      <c r="K149" s="258"/>
    </row>
    <row r="150" spans="2:11" ht="14.25" customHeight="1" outlineLevel="1" x14ac:dyDescent="0.25">
      <c r="B150" s="187">
        <f>Rajtlista!B156</f>
        <v>0</v>
      </c>
      <c r="C150" s="255" t="str">
        <f>Rajtlista!C156</f>
        <v/>
      </c>
      <c r="D150" s="256" t="str">
        <f>Rajtlista!E156</f>
        <v/>
      </c>
      <c r="E150" s="256" t="str">
        <f>Rajtlista!F156</f>
        <v/>
      </c>
      <c r="F150" s="256" t="str">
        <f>Rajtlista!G156</f>
        <v/>
      </c>
      <c r="G150" s="12"/>
      <c r="H150" s="13"/>
      <c r="I150" s="13"/>
      <c r="J150" s="14"/>
      <c r="K150" s="258"/>
    </row>
    <row r="151" spans="2:11" ht="14.25" customHeight="1" outlineLevel="1" x14ac:dyDescent="0.25">
      <c r="B151" s="187">
        <f>Rajtlista!B157</f>
        <v>0</v>
      </c>
      <c r="C151" s="255" t="str">
        <f>Rajtlista!C157</f>
        <v/>
      </c>
      <c r="D151" s="256" t="str">
        <f>Rajtlista!E157</f>
        <v/>
      </c>
      <c r="E151" s="256" t="str">
        <f>Rajtlista!F157</f>
        <v/>
      </c>
      <c r="F151" s="256" t="str">
        <f>Rajtlista!G157</f>
        <v/>
      </c>
      <c r="G151" s="12"/>
      <c r="H151" s="13"/>
      <c r="I151" s="13"/>
      <c r="J151" s="14"/>
      <c r="K151" s="258"/>
    </row>
    <row r="152" spans="2:11" ht="14.25" customHeight="1" outlineLevel="1" x14ac:dyDescent="0.25">
      <c r="B152" s="187">
        <f>Rajtlista!B158</f>
        <v>0</v>
      </c>
      <c r="C152" s="255" t="str">
        <f>Rajtlista!C158</f>
        <v/>
      </c>
      <c r="D152" s="256" t="str">
        <f>Rajtlista!E158</f>
        <v/>
      </c>
      <c r="E152" s="256" t="str">
        <f>Rajtlista!F158</f>
        <v/>
      </c>
      <c r="F152" s="256" t="str">
        <f>Rajtlista!G158</f>
        <v/>
      </c>
      <c r="G152" s="12"/>
      <c r="H152" s="13"/>
      <c r="I152" s="13"/>
      <c r="J152" s="14"/>
      <c r="K152" s="258"/>
    </row>
    <row r="153" spans="2:11" ht="14.25" customHeight="1" outlineLevel="1" x14ac:dyDescent="0.25">
      <c r="B153" s="187">
        <f>Rajtlista!B159</f>
        <v>0</v>
      </c>
      <c r="C153" s="255" t="str">
        <f>Rajtlista!C159</f>
        <v/>
      </c>
      <c r="D153" s="256" t="str">
        <f>Rajtlista!E159</f>
        <v/>
      </c>
      <c r="E153" s="256" t="str">
        <f>Rajtlista!F159</f>
        <v/>
      </c>
      <c r="F153" s="256" t="str">
        <f>Rajtlista!G159</f>
        <v/>
      </c>
      <c r="G153" s="12"/>
      <c r="H153" s="13"/>
      <c r="I153" s="13"/>
      <c r="J153" s="14"/>
      <c r="K153" s="258"/>
    </row>
    <row r="154" spans="2:11" ht="14.25" customHeight="1" outlineLevel="1" x14ac:dyDescent="0.25">
      <c r="B154" s="187">
        <f>Rajtlista!B160</f>
        <v>0</v>
      </c>
      <c r="C154" s="255" t="str">
        <f>Rajtlista!C160</f>
        <v/>
      </c>
      <c r="D154" s="256" t="str">
        <f>Rajtlista!E160</f>
        <v/>
      </c>
      <c r="E154" s="256" t="str">
        <f>Rajtlista!F160</f>
        <v/>
      </c>
      <c r="F154" s="256" t="str">
        <f>Rajtlista!G160</f>
        <v/>
      </c>
      <c r="G154" s="12"/>
      <c r="H154" s="13"/>
      <c r="I154" s="13"/>
      <c r="J154" s="14"/>
      <c r="K154" s="258"/>
    </row>
    <row r="155" spans="2:11" ht="14.25" customHeight="1" outlineLevel="1" x14ac:dyDescent="0.25">
      <c r="B155" s="187">
        <f>Rajtlista!B161</f>
        <v>0</v>
      </c>
      <c r="C155" s="255" t="str">
        <f>Rajtlista!C161</f>
        <v/>
      </c>
      <c r="D155" s="256" t="str">
        <f>Rajtlista!E161</f>
        <v/>
      </c>
      <c r="E155" s="256" t="str">
        <f>Rajtlista!F161</f>
        <v/>
      </c>
      <c r="F155" s="256" t="str">
        <f>Rajtlista!G161</f>
        <v/>
      </c>
      <c r="G155" s="12"/>
      <c r="H155" s="13"/>
      <c r="I155" s="13"/>
      <c r="J155" s="14"/>
      <c r="K155" s="258"/>
    </row>
    <row r="156" spans="2:11" ht="14.25" customHeight="1" outlineLevel="1" x14ac:dyDescent="0.25">
      <c r="B156" s="215">
        <f>Rajtlista!B162</f>
        <v>0</v>
      </c>
      <c r="C156" s="259" t="str">
        <f>Rajtlista!C162</f>
        <v/>
      </c>
      <c r="D156" s="260" t="str">
        <f>Rajtlista!E162</f>
        <v/>
      </c>
      <c r="E156" s="260" t="str">
        <f>Rajtlista!F162</f>
        <v/>
      </c>
      <c r="F156" s="260" t="str">
        <f>Rajtlista!G162</f>
        <v/>
      </c>
      <c r="G156" s="15"/>
      <c r="H156" s="16"/>
      <c r="I156" s="16"/>
      <c r="J156" s="17"/>
      <c r="K156" s="261"/>
    </row>
    <row r="157" spans="2:11" ht="14.25" customHeight="1" outlineLevel="1" x14ac:dyDescent="0.25">
      <c r="B157" s="262"/>
      <c r="C157" s="263"/>
      <c r="D157" s="264"/>
      <c r="E157" s="264"/>
      <c r="F157" s="264"/>
      <c r="G157" s="265"/>
      <c r="H157" s="265"/>
      <c r="I157" s="265"/>
      <c r="J157" s="265"/>
      <c r="K157" s="266"/>
    </row>
    <row r="158" spans="2:11" ht="18.75" customHeight="1" x14ac:dyDescent="0.25">
      <c r="B158" s="492" t="str">
        <f>Rajtlista!B164:G164</f>
        <v>V. kcs. Fiú (2003-2004) - 2 km szabadstílus</v>
      </c>
      <c r="C158" s="493"/>
      <c r="D158" s="494"/>
      <c r="E158" s="494"/>
      <c r="F158" s="494"/>
      <c r="G158" s="18" t="e">
        <f>IF(VLOOKUP($B158,Kategóriák!$C$5:$L$25,6,FALSE)=0,"-",VLOOKUP($B158,Kategóriák!$C$5:$L$25,6,FALSE))</f>
        <v>#N/A</v>
      </c>
      <c r="H158" s="19" t="e">
        <f>IF(VLOOKUP($B158,Kategóriák!$C$5:$L$25,7,FALSE)=0,"-",VLOOKUP($B158,Kategóriák!$C$5:$L$25,7,FALSE))</f>
        <v>#N/A</v>
      </c>
      <c r="I158" s="19" t="e">
        <f>IF(VLOOKUP($B158,Kategóriák!$C$5:$L$25,8,FALSE)=0,"-",VLOOKUP($B158,Kategóriák!$C$5:$L$25,8,FALSE))</f>
        <v>#N/A</v>
      </c>
      <c r="J158" s="20" t="e">
        <f>IF(VLOOKUP($B158,Kategóriák!$C$5:$L$25,9,FALSE)=0,"-",VLOOKUP($B158,Kategóriák!$C$5:$L$25,9,FALSE))</f>
        <v>#N/A</v>
      </c>
      <c r="K158" s="251" t="e">
        <f>IF(VLOOKUP($B158,Kategóriák!$C$5:$L$25,10,FALSE)=0,"-",VLOOKUP($B158,Kategóriák!$C$5:$L$25,10,FALSE))</f>
        <v>#N/A</v>
      </c>
    </row>
    <row r="159" spans="2:11" ht="14.25" customHeight="1" outlineLevel="1" x14ac:dyDescent="0.25">
      <c r="B159" s="180">
        <f>Rajtlista!B165</f>
        <v>87</v>
      </c>
      <c r="C159" s="252" t="str">
        <f>Rajtlista!C165</f>
        <v>Korenika Péter</v>
      </c>
      <c r="D159" s="253">
        <f>Rajtlista!E165</f>
        <v>38337</v>
      </c>
      <c r="E159" s="253" t="str">
        <f>Rajtlista!F165</f>
        <v>Bács-Kiskun</v>
      </c>
      <c r="F159" s="253" t="str">
        <f>Rajtlista!G165</f>
        <v>Kecskeméti Református Gimnázium</v>
      </c>
      <c r="G159" s="8"/>
      <c r="H159" s="9"/>
      <c r="I159" s="9"/>
      <c r="J159" s="10"/>
      <c r="K159" s="267"/>
    </row>
    <row r="160" spans="2:11" ht="14.25" customHeight="1" outlineLevel="1" x14ac:dyDescent="0.25">
      <c r="B160" s="187">
        <f>Rajtlista!B166</f>
        <v>88</v>
      </c>
      <c r="C160" s="255" t="str">
        <f>Rajtlista!C166</f>
        <v>Lónyai Levente</v>
      </c>
      <c r="D160" s="256">
        <f>Rajtlista!E166</f>
        <v>38189</v>
      </c>
      <c r="E160" s="256" t="str">
        <f>Rajtlista!F166</f>
        <v>Borsod-A-Z</v>
      </c>
      <c r="F160" s="256" t="str">
        <f>Rajtlista!G166</f>
        <v>Miskolci SZC Bláthy Ottó Villamosipari Szakgimnáziuma</v>
      </c>
      <c r="G160" s="12"/>
      <c r="H160" s="13"/>
      <c r="I160" s="13"/>
      <c r="J160" s="14"/>
      <c r="K160" s="258"/>
    </row>
    <row r="161" spans="2:11" ht="14.25" customHeight="1" outlineLevel="1" x14ac:dyDescent="0.25">
      <c r="B161" s="187">
        <f>Rajtlista!B167</f>
        <v>89</v>
      </c>
      <c r="C161" s="255" t="str">
        <f>Rajtlista!C167</f>
        <v>Bús Bertalan Patrik</v>
      </c>
      <c r="D161" s="256">
        <f>Rajtlista!E167</f>
        <v>37739</v>
      </c>
      <c r="E161" s="256" t="str">
        <f>Rajtlista!F167</f>
        <v>Pest</v>
      </c>
      <c r="F161" s="256" t="str">
        <f>Rajtlista!G167</f>
        <v>Gödöllői Református Líceum Gimnázium</v>
      </c>
      <c r="G161" s="12"/>
      <c r="H161" s="13"/>
      <c r="I161" s="13"/>
      <c r="J161" s="14"/>
      <c r="K161" s="258"/>
    </row>
    <row r="162" spans="2:11" ht="14.25" customHeight="1" outlineLevel="1" x14ac:dyDescent="0.25">
      <c r="B162" s="187">
        <f>Rajtlista!B168</f>
        <v>90</v>
      </c>
      <c r="C162" s="255" t="str">
        <f>Rajtlista!C168</f>
        <v>Szilvássy Dániel</v>
      </c>
      <c r="D162" s="256">
        <f>Rajtlista!E168</f>
        <v>38186</v>
      </c>
      <c r="E162" s="256" t="str">
        <f>Rajtlista!F168</f>
        <v>Budapest</v>
      </c>
      <c r="F162" s="256" t="str">
        <f>Rajtlista!G168</f>
        <v>Lónyay Utcai Református Gimnázium és Kollégium</v>
      </c>
      <c r="G162" s="12"/>
      <c r="H162" s="13"/>
      <c r="I162" s="13"/>
      <c r="J162" s="14"/>
      <c r="K162" s="258"/>
    </row>
    <row r="163" spans="2:11" ht="14.25" customHeight="1" outlineLevel="1" x14ac:dyDescent="0.25">
      <c r="B163" s="187">
        <f>Rajtlista!B169</f>
        <v>91</v>
      </c>
      <c r="C163" s="255" t="str">
        <f>Rajtlista!C169</f>
        <v>Holéczy-Fehér Bogdán</v>
      </c>
      <c r="D163" s="256">
        <f>Rajtlista!E169</f>
        <v>38006</v>
      </c>
      <c r="E163" s="256" t="str">
        <f>Rajtlista!F169</f>
        <v>Budapest</v>
      </c>
      <c r="F163" s="256" t="str">
        <f>Rajtlista!G169</f>
        <v>Budapest I. Kerületi Kosztolányi Dezső Gimnázium</v>
      </c>
      <c r="G163" s="12"/>
      <c r="H163" s="13"/>
      <c r="I163" s="13"/>
      <c r="J163" s="14"/>
      <c r="K163" s="258"/>
    </row>
    <row r="164" spans="2:11" ht="14.25" customHeight="1" outlineLevel="1" x14ac:dyDescent="0.25">
      <c r="B164" s="187">
        <f>Rajtlista!B170</f>
        <v>92</v>
      </c>
      <c r="C164" s="255" t="str">
        <f>Rajtlista!C170</f>
        <v>Kovács Hunor</v>
      </c>
      <c r="D164" s="256">
        <f>Rajtlista!E170</f>
        <v>38176</v>
      </c>
      <c r="E164" s="256" t="str">
        <f>Rajtlista!F170</f>
        <v>Heves</v>
      </c>
      <c r="F164" s="256" t="str">
        <f>Rajtlista!G170</f>
        <v>Vak Bottyán János Katolikus Műszaki és Közgazdasági Szakgimnázium, Gimnázium és Kollégium</v>
      </c>
      <c r="G164" s="12"/>
      <c r="H164" s="13"/>
      <c r="I164" s="13"/>
      <c r="J164" s="14"/>
      <c r="K164" s="258"/>
    </row>
    <row r="165" spans="2:11" ht="14.25" customHeight="1" outlineLevel="1" x14ac:dyDescent="0.25">
      <c r="B165" s="187">
        <f>Rajtlista!B171</f>
        <v>93</v>
      </c>
      <c r="C165" s="255" t="str">
        <f>Rajtlista!C171</f>
        <v>Gyallai Bercel József</v>
      </c>
      <c r="D165" s="256">
        <f>Rajtlista!E171</f>
        <v>37927</v>
      </c>
      <c r="E165" s="256" t="str">
        <f>Rajtlista!F171</f>
        <v>Heves</v>
      </c>
      <c r="F165" s="256" t="str">
        <f>Rajtlista!G171</f>
        <v>Egri SZC József Attila Szakgimnáziuma, Szakközépiskolája és Kollégiuma</v>
      </c>
      <c r="G165" s="12"/>
      <c r="H165" s="13"/>
      <c r="I165" s="13"/>
      <c r="J165" s="14"/>
      <c r="K165" s="258"/>
    </row>
    <row r="166" spans="2:11" ht="14.25" customHeight="1" outlineLevel="1" x14ac:dyDescent="0.25">
      <c r="B166" s="187">
        <f>Rajtlista!B172</f>
        <v>0</v>
      </c>
      <c r="C166" s="255" t="str">
        <f>Rajtlista!C172</f>
        <v/>
      </c>
      <c r="D166" s="256" t="str">
        <f>Rajtlista!E172</f>
        <v/>
      </c>
      <c r="E166" s="256" t="str">
        <f>Rajtlista!F172</f>
        <v/>
      </c>
      <c r="F166" s="256" t="str">
        <f>Rajtlista!G172</f>
        <v/>
      </c>
      <c r="G166" s="12"/>
      <c r="H166" s="13"/>
      <c r="I166" s="13"/>
      <c r="J166" s="14"/>
      <c r="K166" s="258"/>
    </row>
    <row r="167" spans="2:11" ht="14.25" customHeight="1" outlineLevel="1" x14ac:dyDescent="0.25">
      <c r="B167" s="187">
        <f>Rajtlista!B173</f>
        <v>0</v>
      </c>
      <c r="C167" s="255" t="str">
        <f>Rajtlista!C173</f>
        <v/>
      </c>
      <c r="D167" s="256" t="str">
        <f>Rajtlista!E173</f>
        <v/>
      </c>
      <c r="E167" s="256" t="str">
        <f>Rajtlista!F173</f>
        <v/>
      </c>
      <c r="F167" s="256" t="str">
        <f>Rajtlista!G173</f>
        <v/>
      </c>
      <c r="G167" s="12"/>
      <c r="H167" s="13"/>
      <c r="I167" s="13"/>
      <c r="J167" s="14"/>
      <c r="K167" s="258"/>
    </row>
    <row r="168" spans="2:11" ht="14.25" customHeight="1" outlineLevel="1" x14ac:dyDescent="0.25">
      <c r="B168" s="187">
        <f>Rajtlista!B174</f>
        <v>0</v>
      </c>
      <c r="C168" s="255" t="str">
        <f>Rajtlista!C174</f>
        <v/>
      </c>
      <c r="D168" s="256" t="str">
        <f>Rajtlista!E174</f>
        <v/>
      </c>
      <c r="E168" s="256" t="str">
        <f>Rajtlista!F174</f>
        <v/>
      </c>
      <c r="F168" s="256" t="str">
        <f>Rajtlista!G174</f>
        <v/>
      </c>
      <c r="G168" s="12"/>
      <c r="H168" s="13"/>
      <c r="I168" s="13"/>
      <c r="J168" s="14"/>
      <c r="K168" s="258"/>
    </row>
    <row r="169" spans="2:11" ht="14.25" customHeight="1" outlineLevel="1" x14ac:dyDescent="0.25">
      <c r="B169" s="187">
        <f>Rajtlista!B175</f>
        <v>0</v>
      </c>
      <c r="C169" s="255" t="str">
        <f>Rajtlista!C175</f>
        <v/>
      </c>
      <c r="D169" s="256" t="str">
        <f>Rajtlista!E175</f>
        <v/>
      </c>
      <c r="E169" s="256" t="str">
        <f>Rajtlista!F175</f>
        <v/>
      </c>
      <c r="F169" s="256" t="str">
        <f>Rajtlista!G175</f>
        <v/>
      </c>
      <c r="G169" s="12"/>
      <c r="H169" s="13"/>
      <c r="I169" s="13"/>
      <c r="J169" s="14"/>
      <c r="K169" s="258"/>
    </row>
    <row r="170" spans="2:11" ht="14.25" customHeight="1" outlineLevel="1" x14ac:dyDescent="0.25">
      <c r="B170" s="187">
        <f>Rajtlista!B176</f>
        <v>0</v>
      </c>
      <c r="C170" s="255" t="str">
        <f>Rajtlista!C176</f>
        <v/>
      </c>
      <c r="D170" s="256" t="str">
        <f>Rajtlista!E176</f>
        <v/>
      </c>
      <c r="E170" s="256" t="str">
        <f>Rajtlista!F176</f>
        <v/>
      </c>
      <c r="F170" s="256" t="str">
        <f>Rajtlista!G176</f>
        <v/>
      </c>
      <c r="G170" s="12"/>
      <c r="H170" s="13"/>
      <c r="I170" s="13"/>
      <c r="J170" s="14"/>
      <c r="K170" s="258"/>
    </row>
    <row r="171" spans="2:11" ht="14.25" customHeight="1" outlineLevel="1" x14ac:dyDescent="0.25">
      <c r="B171" s="187">
        <f>Rajtlista!B177</f>
        <v>0</v>
      </c>
      <c r="C171" s="255" t="str">
        <f>Rajtlista!C177</f>
        <v/>
      </c>
      <c r="D171" s="256" t="str">
        <f>Rajtlista!E177</f>
        <v/>
      </c>
      <c r="E171" s="256" t="str">
        <f>Rajtlista!F177</f>
        <v/>
      </c>
      <c r="F171" s="256" t="str">
        <f>Rajtlista!G177</f>
        <v/>
      </c>
      <c r="G171" s="12"/>
      <c r="H171" s="13"/>
      <c r="I171" s="13"/>
      <c r="J171" s="14"/>
      <c r="K171" s="258"/>
    </row>
    <row r="172" spans="2:11" ht="14.25" customHeight="1" outlineLevel="1" x14ac:dyDescent="0.25">
      <c r="B172" s="187">
        <f>Rajtlista!B178</f>
        <v>0</v>
      </c>
      <c r="C172" s="255" t="str">
        <f>Rajtlista!C178</f>
        <v/>
      </c>
      <c r="D172" s="256" t="str">
        <f>Rajtlista!E178</f>
        <v/>
      </c>
      <c r="E172" s="256" t="str">
        <f>Rajtlista!F178</f>
        <v/>
      </c>
      <c r="F172" s="256" t="str">
        <f>Rajtlista!G178</f>
        <v/>
      </c>
      <c r="G172" s="12"/>
      <c r="H172" s="13"/>
      <c r="I172" s="13"/>
      <c r="J172" s="14"/>
      <c r="K172" s="258"/>
    </row>
    <row r="173" spans="2:11" ht="14.25" customHeight="1" outlineLevel="1" x14ac:dyDescent="0.25">
      <c r="B173" s="215">
        <f>Rajtlista!B179</f>
        <v>0</v>
      </c>
      <c r="C173" s="259" t="str">
        <f>Rajtlista!C179</f>
        <v/>
      </c>
      <c r="D173" s="260" t="str">
        <f>Rajtlista!E179</f>
        <v/>
      </c>
      <c r="E173" s="260" t="str">
        <f>Rajtlista!F179</f>
        <v/>
      </c>
      <c r="F173" s="260" t="str">
        <f>Rajtlista!G179</f>
        <v/>
      </c>
      <c r="G173" s="15"/>
      <c r="H173" s="16"/>
      <c r="I173" s="16"/>
      <c r="J173" s="17"/>
      <c r="K173" s="261"/>
    </row>
    <row r="174" spans="2:11" ht="14.25" customHeight="1" outlineLevel="1" x14ac:dyDescent="0.25">
      <c r="B174" s="262"/>
      <c r="C174" s="263"/>
      <c r="D174" s="264"/>
      <c r="E174" s="264"/>
      <c r="F174" s="264"/>
      <c r="G174" s="265"/>
      <c r="H174" s="265"/>
      <c r="I174" s="265"/>
      <c r="J174" s="265"/>
      <c r="K174" s="266"/>
    </row>
    <row r="175" spans="2:11" ht="18.75" customHeight="1" x14ac:dyDescent="0.25">
      <c r="B175" s="492" t="str">
        <f>Rajtlista!B181:G181</f>
        <v>VI. kcs. Leány (-2002) - 3 km szabadstílus</v>
      </c>
      <c r="C175" s="493"/>
      <c r="D175" s="494"/>
      <c r="E175" s="494"/>
      <c r="F175" s="494"/>
      <c r="G175" s="18" t="e">
        <f>IF(VLOOKUP($B175,Kategóriák!$C$5:$L$25,6,FALSE)=0,"-",VLOOKUP($B175,Kategóriák!$C$5:$L$25,6,FALSE))</f>
        <v>#N/A</v>
      </c>
      <c r="H175" s="19" t="e">
        <f>IF(VLOOKUP($B175,Kategóriák!$C$5:$L$25,7,FALSE)=0,"-",VLOOKUP($B175,Kategóriák!$C$5:$L$25,7,FALSE))</f>
        <v>#N/A</v>
      </c>
      <c r="I175" s="19" t="e">
        <f>IF(VLOOKUP($B175,Kategóriák!$C$5:$L$25,8,FALSE)=0,"-",VLOOKUP($B175,Kategóriák!$C$5:$L$25,8,FALSE))</f>
        <v>#N/A</v>
      </c>
      <c r="J175" s="20" t="e">
        <f>IF(VLOOKUP($B175,Kategóriák!$C$5:$L$25,9,FALSE)=0,"-",VLOOKUP($B175,Kategóriák!$C$5:$L$25,9,FALSE))</f>
        <v>#N/A</v>
      </c>
      <c r="K175" s="251" t="e">
        <f>IF(VLOOKUP($B175,Kategóriák!$C$5:$L$25,10,FALSE)=0,"-",VLOOKUP($B175,Kategóriák!$C$5:$L$25,10,FALSE))</f>
        <v>#N/A</v>
      </c>
    </row>
    <row r="176" spans="2:11" ht="14.25" customHeight="1" outlineLevel="1" x14ac:dyDescent="0.25">
      <c r="B176" s="180">
        <f>Rajtlista!B182</f>
        <v>94</v>
      </c>
      <c r="C176" s="252" t="str">
        <f>Rajtlista!C182</f>
        <v>Gonda Réka</v>
      </c>
      <c r="D176" s="253">
        <f>Rajtlista!E182</f>
        <v>37466</v>
      </c>
      <c r="E176" s="253" t="str">
        <f>Rajtlista!F182</f>
        <v>Pest</v>
      </c>
      <c r="F176" s="253" t="str">
        <f>Rajtlista!G182</f>
        <v>Gödöllői Református Líceum Gimnázium</v>
      </c>
      <c r="G176" s="8"/>
      <c r="H176" s="9"/>
      <c r="I176" s="9"/>
      <c r="J176" s="10"/>
      <c r="K176" s="267"/>
    </row>
    <row r="177" spans="2:11" ht="14.25" customHeight="1" outlineLevel="1" x14ac:dyDescent="0.25">
      <c r="B177" s="187">
        <f>Rajtlista!B183</f>
        <v>95</v>
      </c>
      <c r="C177" s="255" t="str">
        <f>Rajtlista!C183</f>
        <v>Kocsik Nóra</v>
      </c>
      <c r="D177" s="256">
        <f>Rajtlista!E183</f>
        <v>37105</v>
      </c>
      <c r="E177" s="256" t="str">
        <f>Rajtlista!F183</f>
        <v>Heves</v>
      </c>
      <c r="F177" s="256" t="str">
        <f>Rajtlista!G183</f>
        <v>Neumann János Gimnázium, Szakgimnázium és Kollégium</v>
      </c>
      <c r="G177" s="12"/>
      <c r="H177" s="13"/>
      <c r="I177" s="13"/>
      <c r="J177" s="14"/>
      <c r="K177" s="258"/>
    </row>
    <row r="178" spans="2:11" ht="14.25" customHeight="1" outlineLevel="1" x14ac:dyDescent="0.25">
      <c r="B178" s="187">
        <f>Rajtlista!B184</f>
        <v>96</v>
      </c>
      <c r="C178" s="255" t="str">
        <f>Rajtlista!C184</f>
        <v>Balogh Zita</v>
      </c>
      <c r="D178" s="256">
        <f>Rajtlista!E184</f>
        <v>37318</v>
      </c>
      <c r="E178" s="256" t="str">
        <f>Rajtlista!F184</f>
        <v>Budapest</v>
      </c>
      <c r="F178" s="256" t="str">
        <f>Rajtlista!G184</f>
        <v>Kanizsay Dorottya Katolikus Gimnázium, Egészségügyi Szakközépiskola és Szakgimnázium</v>
      </c>
      <c r="G178" s="12"/>
      <c r="H178" s="13"/>
      <c r="I178" s="13"/>
      <c r="J178" s="14"/>
      <c r="K178" s="258"/>
    </row>
    <row r="179" spans="2:11" ht="14.25" customHeight="1" outlineLevel="1" x14ac:dyDescent="0.25">
      <c r="B179" s="187">
        <f>Rajtlista!B185</f>
        <v>97</v>
      </c>
      <c r="C179" s="255" t="str">
        <f>Rajtlista!C185</f>
        <v>Németh Luca</v>
      </c>
      <c r="D179" s="256">
        <f>Rajtlista!E185</f>
        <v>37545</v>
      </c>
      <c r="E179" s="256" t="str">
        <f>Rajtlista!F185</f>
        <v>Borsod-A-Z</v>
      </c>
      <c r="F179" s="256" t="str">
        <f>Rajtlista!G185</f>
        <v>Fényi Gyula Jezsuita Gimnázium és Kollégium</v>
      </c>
      <c r="G179" s="12"/>
      <c r="H179" s="13"/>
      <c r="I179" s="13"/>
      <c r="J179" s="14"/>
      <c r="K179" s="258"/>
    </row>
    <row r="180" spans="2:11" ht="14.25" customHeight="1" outlineLevel="1" x14ac:dyDescent="0.25">
      <c r="B180" s="187">
        <f>Rajtlista!B186</f>
        <v>0</v>
      </c>
      <c r="C180" s="255" t="str">
        <f>Rajtlista!C186</f>
        <v/>
      </c>
      <c r="D180" s="256" t="str">
        <f>Rajtlista!E186</f>
        <v/>
      </c>
      <c r="E180" s="256" t="str">
        <f>Rajtlista!F186</f>
        <v/>
      </c>
      <c r="F180" s="256" t="str">
        <f>Rajtlista!G186</f>
        <v/>
      </c>
      <c r="G180" s="12"/>
      <c r="H180" s="13"/>
      <c r="I180" s="13"/>
      <c r="J180" s="14"/>
      <c r="K180" s="258"/>
    </row>
    <row r="181" spans="2:11" ht="14.25" customHeight="1" outlineLevel="1" x14ac:dyDescent="0.25">
      <c r="B181" s="187">
        <f>Rajtlista!B187</f>
        <v>0</v>
      </c>
      <c r="C181" s="255" t="str">
        <f>Rajtlista!C187</f>
        <v/>
      </c>
      <c r="D181" s="256" t="str">
        <f>Rajtlista!E187</f>
        <v/>
      </c>
      <c r="E181" s="256" t="str">
        <f>Rajtlista!F187</f>
        <v/>
      </c>
      <c r="F181" s="256" t="str">
        <f>Rajtlista!G187</f>
        <v/>
      </c>
      <c r="G181" s="12"/>
      <c r="H181" s="13"/>
      <c r="I181" s="13"/>
      <c r="J181" s="14"/>
      <c r="K181" s="258"/>
    </row>
    <row r="182" spans="2:11" ht="14.25" customHeight="1" outlineLevel="1" x14ac:dyDescent="0.25">
      <c r="B182" s="187">
        <f>Rajtlista!B188</f>
        <v>0</v>
      </c>
      <c r="C182" s="255" t="str">
        <f>Rajtlista!C188</f>
        <v/>
      </c>
      <c r="D182" s="256" t="str">
        <f>Rajtlista!E188</f>
        <v/>
      </c>
      <c r="E182" s="256" t="str">
        <f>Rajtlista!F188</f>
        <v/>
      </c>
      <c r="F182" s="256" t="str">
        <f>Rajtlista!G188</f>
        <v/>
      </c>
      <c r="G182" s="12"/>
      <c r="H182" s="13"/>
      <c r="I182" s="13"/>
      <c r="J182" s="14"/>
      <c r="K182" s="258"/>
    </row>
    <row r="183" spans="2:11" ht="14.25" customHeight="1" outlineLevel="1" x14ac:dyDescent="0.25">
      <c r="B183" s="187">
        <f>Rajtlista!B189</f>
        <v>0</v>
      </c>
      <c r="C183" s="255" t="str">
        <f>Rajtlista!C189</f>
        <v/>
      </c>
      <c r="D183" s="256" t="str">
        <f>Rajtlista!E189</f>
        <v/>
      </c>
      <c r="E183" s="256" t="str">
        <f>Rajtlista!F189</f>
        <v/>
      </c>
      <c r="F183" s="256" t="str">
        <f>Rajtlista!G189</f>
        <v/>
      </c>
      <c r="G183" s="12"/>
      <c r="H183" s="13"/>
      <c r="I183" s="13"/>
      <c r="J183" s="14"/>
      <c r="K183" s="258"/>
    </row>
    <row r="184" spans="2:11" ht="14.25" customHeight="1" outlineLevel="1" x14ac:dyDescent="0.25">
      <c r="B184" s="187">
        <f>Rajtlista!B190</f>
        <v>0</v>
      </c>
      <c r="C184" s="255" t="str">
        <f>Rajtlista!C190</f>
        <v/>
      </c>
      <c r="D184" s="256" t="str">
        <f>Rajtlista!E190</f>
        <v/>
      </c>
      <c r="E184" s="256" t="str">
        <f>Rajtlista!F190</f>
        <v/>
      </c>
      <c r="F184" s="256" t="str">
        <f>Rajtlista!G190</f>
        <v/>
      </c>
      <c r="G184" s="12"/>
      <c r="H184" s="13"/>
      <c r="I184" s="13"/>
      <c r="J184" s="14"/>
      <c r="K184" s="258"/>
    </row>
    <row r="185" spans="2:11" ht="14.25" customHeight="1" outlineLevel="1" x14ac:dyDescent="0.25">
      <c r="B185" s="187">
        <f>Rajtlista!B191</f>
        <v>0</v>
      </c>
      <c r="C185" s="255" t="str">
        <f>Rajtlista!C191</f>
        <v/>
      </c>
      <c r="D185" s="256" t="str">
        <f>Rajtlista!E191</f>
        <v/>
      </c>
      <c r="E185" s="256" t="str">
        <f>Rajtlista!F191</f>
        <v/>
      </c>
      <c r="F185" s="256" t="str">
        <f>Rajtlista!G191</f>
        <v/>
      </c>
      <c r="G185" s="12"/>
      <c r="H185" s="13"/>
      <c r="I185" s="13"/>
      <c r="J185" s="14"/>
      <c r="K185" s="258"/>
    </row>
    <row r="186" spans="2:11" ht="14.25" customHeight="1" outlineLevel="1" x14ac:dyDescent="0.25">
      <c r="B186" s="187">
        <f>Rajtlista!B192</f>
        <v>0</v>
      </c>
      <c r="C186" s="255" t="str">
        <f>Rajtlista!C192</f>
        <v/>
      </c>
      <c r="D186" s="256" t="str">
        <f>Rajtlista!E192</f>
        <v/>
      </c>
      <c r="E186" s="256" t="str">
        <f>Rajtlista!F192</f>
        <v/>
      </c>
      <c r="F186" s="256" t="str">
        <f>Rajtlista!G192</f>
        <v/>
      </c>
      <c r="G186" s="12"/>
      <c r="H186" s="13"/>
      <c r="I186" s="13"/>
      <c r="J186" s="14"/>
      <c r="K186" s="258"/>
    </row>
    <row r="187" spans="2:11" ht="14.25" customHeight="1" outlineLevel="1" x14ac:dyDescent="0.25">
      <c r="B187" s="187">
        <f>Rajtlista!B193</f>
        <v>0</v>
      </c>
      <c r="C187" s="255" t="str">
        <f>Rajtlista!C193</f>
        <v/>
      </c>
      <c r="D187" s="256" t="str">
        <f>Rajtlista!E193</f>
        <v/>
      </c>
      <c r="E187" s="256" t="str">
        <f>Rajtlista!F193</f>
        <v/>
      </c>
      <c r="F187" s="256" t="str">
        <f>Rajtlista!G193</f>
        <v/>
      </c>
      <c r="G187" s="12"/>
      <c r="H187" s="13"/>
      <c r="I187" s="13"/>
      <c r="J187" s="14"/>
      <c r="K187" s="258"/>
    </row>
    <row r="188" spans="2:11" ht="14.25" customHeight="1" outlineLevel="1" x14ac:dyDescent="0.25">
      <c r="B188" s="187">
        <f>Rajtlista!B194</f>
        <v>0</v>
      </c>
      <c r="C188" s="255" t="str">
        <f>Rajtlista!C194</f>
        <v/>
      </c>
      <c r="D188" s="256" t="str">
        <f>Rajtlista!E194</f>
        <v/>
      </c>
      <c r="E188" s="256" t="str">
        <f>Rajtlista!F194</f>
        <v/>
      </c>
      <c r="F188" s="256" t="str">
        <f>Rajtlista!G194</f>
        <v/>
      </c>
      <c r="G188" s="12"/>
      <c r="H188" s="13"/>
      <c r="I188" s="13"/>
      <c r="J188" s="14"/>
      <c r="K188" s="258"/>
    </row>
    <row r="189" spans="2:11" ht="14.25" customHeight="1" outlineLevel="1" x14ac:dyDescent="0.25">
      <c r="B189" s="187">
        <f>Rajtlista!B195</f>
        <v>0</v>
      </c>
      <c r="C189" s="255" t="str">
        <f>Rajtlista!C195</f>
        <v/>
      </c>
      <c r="D189" s="256" t="str">
        <f>Rajtlista!E195</f>
        <v/>
      </c>
      <c r="E189" s="256" t="str">
        <f>Rajtlista!F195</f>
        <v/>
      </c>
      <c r="F189" s="256" t="str">
        <f>Rajtlista!G195</f>
        <v/>
      </c>
      <c r="G189" s="12"/>
      <c r="H189" s="13"/>
      <c r="I189" s="13"/>
      <c r="J189" s="14"/>
      <c r="K189" s="258"/>
    </row>
    <row r="190" spans="2:11" ht="14.25" customHeight="1" outlineLevel="1" x14ac:dyDescent="0.25">
      <c r="B190" s="215">
        <f>Rajtlista!B196</f>
        <v>0</v>
      </c>
      <c r="C190" s="259" t="str">
        <f>Rajtlista!C196</f>
        <v/>
      </c>
      <c r="D190" s="260" t="str">
        <f>Rajtlista!E196</f>
        <v/>
      </c>
      <c r="E190" s="260" t="str">
        <f>Rajtlista!F196</f>
        <v/>
      </c>
      <c r="F190" s="260" t="str">
        <f>Rajtlista!G196</f>
        <v/>
      </c>
      <c r="G190" s="15"/>
      <c r="H190" s="16"/>
      <c r="I190" s="16"/>
      <c r="J190" s="17"/>
      <c r="K190" s="261"/>
    </row>
    <row r="191" spans="2:11" ht="14.25" customHeight="1" outlineLevel="1" x14ac:dyDescent="0.25">
      <c r="B191" s="262"/>
      <c r="C191" s="263"/>
      <c r="D191" s="264"/>
      <c r="E191" s="264"/>
      <c r="F191" s="264"/>
      <c r="G191" s="265"/>
      <c r="H191" s="265"/>
      <c r="I191" s="265"/>
      <c r="J191" s="265"/>
      <c r="K191" s="266"/>
    </row>
    <row r="192" spans="2:11" ht="18.75" customHeight="1" x14ac:dyDescent="0.25">
      <c r="B192" s="492" t="str">
        <f>Rajtlista!B198:G198</f>
        <v>VI. kcs. Fiú (-2002) - 3 km szabadstílus</v>
      </c>
      <c r="C192" s="493"/>
      <c r="D192" s="494"/>
      <c r="E192" s="494"/>
      <c r="F192" s="494"/>
      <c r="G192" s="18" t="e">
        <f>IF(VLOOKUP($B192,Kategóriák!$C$5:$L$25,6,FALSE)=0,"-",VLOOKUP($B192,Kategóriák!$C$5:$L$25,6,FALSE))</f>
        <v>#N/A</v>
      </c>
      <c r="H192" s="19" t="e">
        <f>IF(VLOOKUP($B192,Kategóriák!$C$5:$L$25,7,FALSE)=0,"-",VLOOKUP($B192,Kategóriák!$C$5:$L$25,7,FALSE))</f>
        <v>#N/A</v>
      </c>
      <c r="I192" s="19" t="e">
        <f>IF(VLOOKUP($B192,Kategóriák!$C$5:$L$25,8,FALSE)=0,"-",VLOOKUP($B192,Kategóriák!$C$5:$L$25,8,FALSE))</f>
        <v>#N/A</v>
      </c>
      <c r="J192" s="20" t="e">
        <f>IF(VLOOKUP($B192,Kategóriák!$C$5:$L$25,9,FALSE)=0,"-",VLOOKUP($B192,Kategóriák!$C$5:$L$25,9,FALSE))</f>
        <v>#N/A</v>
      </c>
      <c r="K192" s="251" t="e">
        <f>IF(VLOOKUP($B192,Kategóriák!$C$5:$L$25,10,FALSE)=0,"-",VLOOKUP($B192,Kategóriák!$C$5:$L$25,10,FALSE))</f>
        <v>#N/A</v>
      </c>
    </row>
    <row r="193" spans="2:11" ht="14.25" customHeight="1" outlineLevel="1" x14ac:dyDescent="0.25">
      <c r="B193" s="180">
        <f>Rajtlista!B199</f>
        <v>98</v>
      </c>
      <c r="C193" s="252" t="str">
        <f>Rajtlista!C199</f>
        <v>Kovács-Oroszlán Márton</v>
      </c>
      <c r="D193" s="253">
        <f>Rajtlista!E199</f>
        <v>36868</v>
      </c>
      <c r="E193" s="253" t="str">
        <f>Rajtlista!F199</f>
        <v>Budapest</v>
      </c>
      <c r="F193" s="253" t="str">
        <f>Rajtlista!G199</f>
        <v>Veres Pálné Gimnázium</v>
      </c>
      <c r="G193" s="8"/>
      <c r="H193" s="9"/>
      <c r="I193" s="9"/>
      <c r="J193" s="10"/>
      <c r="K193" s="267"/>
    </row>
    <row r="194" spans="2:11" ht="14.25" customHeight="1" outlineLevel="1" x14ac:dyDescent="0.25">
      <c r="B194" s="187">
        <f>Rajtlista!B200</f>
        <v>99</v>
      </c>
      <c r="C194" s="255" t="str">
        <f>Rajtlista!C200</f>
        <v>Hardi Ádám</v>
      </c>
      <c r="D194" s="256">
        <f>Rajtlista!E200</f>
        <v>37461</v>
      </c>
      <c r="E194" s="256" t="str">
        <f>Rajtlista!F200</f>
        <v>Baranya</v>
      </c>
      <c r="F194" s="256" t="str">
        <f>Rajtlista!G200</f>
        <v>Pécsi Leőwey Klára Gimnázium</v>
      </c>
      <c r="G194" s="12"/>
      <c r="H194" s="13"/>
      <c r="I194" s="13"/>
      <c r="J194" s="14"/>
      <c r="K194" s="258"/>
    </row>
    <row r="195" spans="2:11" ht="14.25" customHeight="1" outlineLevel="1" x14ac:dyDescent="0.25">
      <c r="B195" s="187">
        <f>Rajtlista!B201</f>
        <v>100</v>
      </c>
      <c r="C195" s="255" t="str">
        <f>Rajtlista!C201</f>
        <v>Merkl Levente</v>
      </c>
      <c r="D195" s="256">
        <f>Rajtlista!E201</f>
        <v>37213</v>
      </c>
      <c r="E195" s="256" t="str">
        <f>Rajtlista!F201</f>
        <v>Baranya</v>
      </c>
      <c r="F195" s="256" t="str">
        <f>Rajtlista!G201</f>
        <v>Ciszterci Rend Nagy Lajos Gimnáziuma és Kollégiuma</v>
      </c>
      <c r="G195" s="12"/>
      <c r="H195" s="13"/>
      <c r="I195" s="13"/>
      <c r="J195" s="14"/>
      <c r="K195" s="258"/>
    </row>
    <row r="196" spans="2:11" ht="14.25" customHeight="1" outlineLevel="1" x14ac:dyDescent="0.25">
      <c r="B196" s="187">
        <f>Rajtlista!B202</f>
        <v>101</v>
      </c>
      <c r="C196" s="255" t="str">
        <f>Rajtlista!C202</f>
        <v>Kovács-Oroszlán Dániel</v>
      </c>
      <c r="D196" s="256">
        <f>Rajtlista!E202</f>
        <v>36868</v>
      </c>
      <c r="E196" s="256" t="str">
        <f>Rajtlista!F202</f>
        <v>Budapest</v>
      </c>
      <c r="F196" s="256" t="str">
        <f>Rajtlista!G202</f>
        <v>Veres Pálné Gimnázium</v>
      </c>
      <c r="G196" s="12"/>
      <c r="H196" s="13"/>
      <c r="I196" s="13"/>
      <c r="J196" s="14"/>
      <c r="K196" s="258"/>
    </row>
    <row r="197" spans="2:11" ht="14.25" customHeight="1" outlineLevel="1" x14ac:dyDescent="0.25">
      <c r="B197" s="187">
        <f>Rajtlista!B203</f>
        <v>102</v>
      </c>
      <c r="C197" s="255" t="str">
        <f>Rajtlista!C203</f>
        <v>Kovács Péter</v>
      </c>
      <c r="D197" s="256">
        <f>Rajtlista!E203</f>
        <v>37313</v>
      </c>
      <c r="E197" s="256" t="str">
        <f>Rajtlista!F203</f>
        <v>Budapest</v>
      </c>
      <c r="F197" s="256" t="str">
        <f>Rajtlista!G203</f>
        <v>Budapesti Fazekas Mihály Gyakorló Általános Iskola és Gimnázium</v>
      </c>
      <c r="G197" s="12"/>
      <c r="H197" s="13"/>
      <c r="I197" s="13"/>
      <c r="J197" s="14"/>
      <c r="K197" s="258"/>
    </row>
    <row r="198" spans="2:11" ht="14.25" customHeight="1" outlineLevel="1" x14ac:dyDescent="0.25">
      <c r="B198" s="187">
        <f>Rajtlista!B204</f>
        <v>0</v>
      </c>
      <c r="C198" s="255" t="str">
        <f>Rajtlista!C204</f>
        <v/>
      </c>
      <c r="D198" s="256" t="str">
        <f>Rajtlista!E204</f>
        <v/>
      </c>
      <c r="E198" s="256" t="str">
        <f>Rajtlista!F204</f>
        <v/>
      </c>
      <c r="F198" s="256" t="str">
        <f>Rajtlista!G204</f>
        <v/>
      </c>
      <c r="G198" s="12"/>
      <c r="H198" s="13"/>
      <c r="I198" s="13"/>
      <c r="J198" s="14"/>
      <c r="K198" s="258"/>
    </row>
    <row r="199" spans="2:11" ht="14.25" customHeight="1" outlineLevel="1" x14ac:dyDescent="0.25">
      <c r="B199" s="187">
        <f>Rajtlista!B205</f>
        <v>0</v>
      </c>
      <c r="C199" s="255" t="str">
        <f>Rajtlista!C205</f>
        <v/>
      </c>
      <c r="D199" s="256" t="str">
        <f>Rajtlista!E205</f>
        <v/>
      </c>
      <c r="E199" s="256" t="str">
        <f>Rajtlista!F205</f>
        <v/>
      </c>
      <c r="F199" s="256" t="str">
        <f>Rajtlista!G205</f>
        <v/>
      </c>
      <c r="G199" s="12"/>
      <c r="H199" s="13"/>
      <c r="I199" s="13"/>
      <c r="J199" s="14"/>
      <c r="K199" s="258"/>
    </row>
    <row r="200" spans="2:11" ht="14.25" customHeight="1" outlineLevel="1" x14ac:dyDescent="0.25">
      <c r="B200" s="187">
        <f>Rajtlista!B206</f>
        <v>0</v>
      </c>
      <c r="C200" s="255" t="str">
        <f>Rajtlista!C206</f>
        <v/>
      </c>
      <c r="D200" s="256" t="str">
        <f>Rajtlista!E206</f>
        <v/>
      </c>
      <c r="E200" s="256" t="str">
        <f>Rajtlista!F206</f>
        <v/>
      </c>
      <c r="F200" s="256" t="str">
        <f>Rajtlista!G206</f>
        <v/>
      </c>
      <c r="G200" s="12"/>
      <c r="H200" s="13"/>
      <c r="I200" s="13"/>
      <c r="J200" s="14"/>
      <c r="K200" s="258"/>
    </row>
    <row r="201" spans="2:11" ht="14.25" customHeight="1" outlineLevel="1" x14ac:dyDescent="0.25">
      <c r="B201" s="187">
        <f>Rajtlista!B207</f>
        <v>0</v>
      </c>
      <c r="C201" s="255" t="str">
        <f>Rajtlista!C207</f>
        <v/>
      </c>
      <c r="D201" s="256" t="str">
        <f>Rajtlista!E207</f>
        <v/>
      </c>
      <c r="E201" s="256" t="str">
        <f>Rajtlista!F207</f>
        <v/>
      </c>
      <c r="F201" s="256" t="str">
        <f>Rajtlista!G207</f>
        <v/>
      </c>
      <c r="G201" s="12"/>
      <c r="H201" s="13"/>
      <c r="I201" s="13"/>
      <c r="J201" s="14"/>
      <c r="K201" s="258"/>
    </row>
    <row r="202" spans="2:11" ht="14.25" customHeight="1" outlineLevel="1" x14ac:dyDescent="0.25">
      <c r="B202" s="187">
        <f>Rajtlista!B208</f>
        <v>0</v>
      </c>
      <c r="C202" s="255" t="str">
        <f>Rajtlista!C208</f>
        <v/>
      </c>
      <c r="D202" s="256" t="str">
        <f>Rajtlista!E208</f>
        <v/>
      </c>
      <c r="E202" s="256" t="str">
        <f>Rajtlista!F208</f>
        <v/>
      </c>
      <c r="F202" s="256" t="str">
        <f>Rajtlista!G208</f>
        <v/>
      </c>
      <c r="G202" s="12"/>
      <c r="H202" s="13"/>
      <c r="I202" s="13"/>
      <c r="J202" s="14"/>
      <c r="K202" s="258"/>
    </row>
    <row r="203" spans="2:11" ht="14.25" customHeight="1" outlineLevel="1" x14ac:dyDescent="0.25">
      <c r="B203" s="187">
        <f>Rajtlista!B209</f>
        <v>0</v>
      </c>
      <c r="C203" s="255" t="str">
        <f>Rajtlista!C209</f>
        <v/>
      </c>
      <c r="D203" s="256" t="str">
        <f>Rajtlista!E209</f>
        <v/>
      </c>
      <c r="E203" s="256" t="str">
        <f>Rajtlista!F209</f>
        <v/>
      </c>
      <c r="F203" s="256" t="str">
        <f>Rajtlista!G209</f>
        <v/>
      </c>
      <c r="G203" s="12"/>
      <c r="H203" s="13"/>
      <c r="I203" s="13"/>
      <c r="J203" s="14"/>
      <c r="K203" s="258"/>
    </row>
    <row r="204" spans="2:11" ht="14.25" customHeight="1" outlineLevel="1" x14ac:dyDescent="0.25">
      <c r="B204" s="187">
        <f>Rajtlista!B210</f>
        <v>0</v>
      </c>
      <c r="C204" s="255" t="str">
        <f>Rajtlista!C210</f>
        <v/>
      </c>
      <c r="D204" s="256" t="str">
        <f>Rajtlista!E210</f>
        <v/>
      </c>
      <c r="E204" s="256" t="str">
        <f>Rajtlista!F210</f>
        <v/>
      </c>
      <c r="F204" s="256" t="str">
        <f>Rajtlista!G210</f>
        <v/>
      </c>
      <c r="G204" s="12"/>
      <c r="H204" s="13"/>
      <c r="I204" s="13"/>
      <c r="J204" s="14"/>
      <c r="K204" s="258"/>
    </row>
    <row r="205" spans="2:11" ht="14.25" customHeight="1" outlineLevel="1" x14ac:dyDescent="0.25">
      <c r="B205" s="187">
        <f>Rajtlista!B211</f>
        <v>0</v>
      </c>
      <c r="C205" s="255" t="str">
        <f>Rajtlista!C211</f>
        <v/>
      </c>
      <c r="D205" s="256" t="str">
        <f>Rajtlista!E211</f>
        <v/>
      </c>
      <c r="E205" s="256" t="str">
        <f>Rajtlista!F211</f>
        <v/>
      </c>
      <c r="F205" s="256" t="str">
        <f>Rajtlista!G211</f>
        <v/>
      </c>
      <c r="G205" s="12"/>
      <c r="H205" s="13"/>
      <c r="I205" s="13"/>
      <c r="J205" s="14"/>
      <c r="K205" s="258"/>
    </row>
    <row r="206" spans="2:11" ht="14.25" customHeight="1" outlineLevel="1" x14ac:dyDescent="0.25">
      <c r="B206" s="187">
        <f>Rajtlista!B212</f>
        <v>0</v>
      </c>
      <c r="C206" s="255" t="str">
        <f>Rajtlista!C212</f>
        <v/>
      </c>
      <c r="D206" s="256" t="str">
        <f>Rajtlista!E212</f>
        <v/>
      </c>
      <c r="E206" s="256" t="str">
        <f>Rajtlista!F212</f>
        <v/>
      </c>
      <c r="F206" s="256" t="str">
        <f>Rajtlista!G212</f>
        <v/>
      </c>
      <c r="G206" s="12"/>
      <c r="H206" s="13"/>
      <c r="I206" s="13"/>
      <c r="J206" s="14"/>
      <c r="K206" s="258"/>
    </row>
    <row r="207" spans="2:11" ht="14.25" customHeight="1" outlineLevel="1" x14ac:dyDescent="0.25">
      <c r="B207" s="215">
        <f>Rajtlista!B213</f>
        <v>0</v>
      </c>
      <c r="C207" s="259" t="str">
        <f>Rajtlista!C213</f>
        <v/>
      </c>
      <c r="D207" s="260" t="str">
        <f>Rajtlista!E213</f>
        <v/>
      </c>
      <c r="E207" s="260" t="str">
        <f>Rajtlista!F213</f>
        <v/>
      </c>
      <c r="F207" s="260" t="str">
        <f>Rajtlista!G213</f>
        <v/>
      </c>
      <c r="G207" s="15"/>
      <c r="H207" s="16"/>
      <c r="I207" s="16"/>
      <c r="J207" s="17"/>
      <c r="K207" s="261"/>
    </row>
    <row r="208" spans="2:11" ht="14.25" customHeight="1" outlineLevel="1" x14ac:dyDescent="0.25">
      <c r="B208" s="262"/>
      <c r="C208" s="263"/>
      <c r="D208" s="264"/>
      <c r="E208" s="264"/>
      <c r="F208" s="264"/>
      <c r="G208" s="265"/>
      <c r="H208" s="265"/>
      <c r="I208" s="265"/>
      <c r="J208" s="265"/>
      <c r="K208" s="266"/>
    </row>
    <row r="209" spans="2:11" ht="18.75" customHeight="1" x14ac:dyDescent="0.25">
      <c r="B209" s="492">
        <f>Rajtlista!B215:G215</f>
        <v>0</v>
      </c>
      <c r="C209" s="493"/>
      <c r="D209" s="494"/>
      <c r="E209" s="494"/>
      <c r="F209" s="494"/>
      <c r="G209" s="18" t="e">
        <f>IF(VLOOKUP($B209,Kategóriák!$C$5:$L$25,6,FALSE)=0,"-",VLOOKUP($B209,Kategóriák!$C$5:$L$25,6,FALSE))</f>
        <v>#N/A</v>
      </c>
      <c r="H209" s="19" t="e">
        <f>IF(VLOOKUP($B209,Kategóriák!$C$5:$L$25,7,FALSE)=0,"-",VLOOKUP($B209,Kategóriák!$C$5:$L$25,7,FALSE))</f>
        <v>#N/A</v>
      </c>
      <c r="I209" s="19" t="e">
        <f>IF(VLOOKUP($B209,Kategóriák!$C$5:$L$25,8,FALSE)=0,"-",VLOOKUP($B209,Kategóriák!$C$5:$L$25,8,FALSE))</f>
        <v>#N/A</v>
      </c>
      <c r="J209" s="20" t="e">
        <f>IF(VLOOKUP($B209,Kategóriák!$C$5:$L$25,9,FALSE)=0,"-",VLOOKUP($B209,Kategóriák!$C$5:$L$25,9,FALSE))</f>
        <v>#N/A</v>
      </c>
      <c r="K209" s="251" t="e">
        <f>IF(VLOOKUP($B209,Kategóriák!$C$5:$L$25,10,FALSE)=0,"-",VLOOKUP($B209,Kategóriák!$C$5:$L$25,10,FALSE))</f>
        <v>#N/A</v>
      </c>
    </row>
    <row r="210" spans="2:11" ht="14.25" customHeight="1" outlineLevel="1" x14ac:dyDescent="0.25">
      <c r="B210" s="180">
        <f>Rajtlista!B216</f>
        <v>0</v>
      </c>
      <c r="C210" s="252" t="str">
        <f>Rajtlista!C216</f>
        <v/>
      </c>
      <c r="D210" s="253" t="str">
        <f>Rajtlista!E216</f>
        <v/>
      </c>
      <c r="E210" s="253" t="str">
        <f>Rajtlista!F216</f>
        <v/>
      </c>
      <c r="F210" s="253" t="str">
        <f>Rajtlista!G216</f>
        <v/>
      </c>
      <c r="G210" s="8"/>
      <c r="H210" s="9"/>
      <c r="I210" s="9"/>
      <c r="J210" s="10"/>
      <c r="K210" s="267"/>
    </row>
    <row r="211" spans="2:11" ht="14.25" customHeight="1" outlineLevel="1" x14ac:dyDescent="0.25">
      <c r="B211" s="187">
        <f>Rajtlista!B217</f>
        <v>0</v>
      </c>
      <c r="C211" s="255" t="str">
        <f>Rajtlista!C217</f>
        <v/>
      </c>
      <c r="D211" s="256" t="str">
        <f>Rajtlista!E217</f>
        <v/>
      </c>
      <c r="E211" s="256" t="str">
        <f>Rajtlista!F217</f>
        <v/>
      </c>
      <c r="F211" s="256" t="str">
        <f>Rajtlista!G217</f>
        <v/>
      </c>
      <c r="G211" s="12"/>
      <c r="H211" s="13"/>
      <c r="I211" s="13"/>
      <c r="J211" s="14"/>
      <c r="K211" s="258"/>
    </row>
    <row r="212" spans="2:11" ht="14.25" customHeight="1" outlineLevel="1" x14ac:dyDescent="0.25">
      <c r="B212" s="187">
        <f>Rajtlista!B218</f>
        <v>0</v>
      </c>
      <c r="C212" s="255" t="str">
        <f>Rajtlista!C218</f>
        <v/>
      </c>
      <c r="D212" s="256" t="str">
        <f>Rajtlista!E218</f>
        <v/>
      </c>
      <c r="E212" s="256" t="str">
        <f>Rajtlista!F218</f>
        <v/>
      </c>
      <c r="F212" s="256" t="str">
        <f>Rajtlista!G218</f>
        <v/>
      </c>
      <c r="G212" s="12"/>
      <c r="H212" s="13"/>
      <c r="I212" s="13"/>
      <c r="J212" s="14"/>
      <c r="K212" s="258"/>
    </row>
    <row r="213" spans="2:11" ht="14.25" customHeight="1" outlineLevel="1" x14ac:dyDescent="0.25">
      <c r="B213" s="187">
        <f>Rajtlista!B219</f>
        <v>0</v>
      </c>
      <c r="C213" s="255" t="str">
        <f>Rajtlista!C219</f>
        <v/>
      </c>
      <c r="D213" s="256" t="str">
        <f>Rajtlista!E219</f>
        <v/>
      </c>
      <c r="E213" s="256" t="str">
        <f>Rajtlista!F219</f>
        <v/>
      </c>
      <c r="F213" s="256" t="str">
        <f>Rajtlista!G219</f>
        <v/>
      </c>
      <c r="G213" s="12"/>
      <c r="H213" s="13"/>
      <c r="I213" s="13"/>
      <c r="J213" s="14"/>
      <c r="K213" s="258"/>
    </row>
    <row r="214" spans="2:11" ht="14.25" customHeight="1" outlineLevel="1" x14ac:dyDescent="0.25">
      <c r="B214" s="187">
        <f>Rajtlista!B220</f>
        <v>0</v>
      </c>
      <c r="C214" s="255" t="str">
        <f>Rajtlista!C220</f>
        <v/>
      </c>
      <c r="D214" s="256" t="str">
        <f>Rajtlista!E220</f>
        <v/>
      </c>
      <c r="E214" s="256" t="str">
        <f>Rajtlista!F220</f>
        <v/>
      </c>
      <c r="F214" s="256" t="str">
        <f>Rajtlista!G220</f>
        <v/>
      </c>
      <c r="G214" s="12"/>
      <c r="H214" s="13"/>
      <c r="I214" s="13"/>
      <c r="J214" s="14"/>
      <c r="K214" s="258"/>
    </row>
    <row r="215" spans="2:11" ht="14.25" customHeight="1" outlineLevel="1" x14ac:dyDescent="0.25">
      <c r="B215" s="187">
        <f>Rajtlista!B221</f>
        <v>0</v>
      </c>
      <c r="C215" s="255" t="str">
        <f>Rajtlista!C221</f>
        <v/>
      </c>
      <c r="D215" s="256" t="str">
        <f>Rajtlista!E221</f>
        <v/>
      </c>
      <c r="E215" s="256" t="str">
        <f>Rajtlista!F221</f>
        <v/>
      </c>
      <c r="F215" s="256" t="str">
        <f>Rajtlista!G221</f>
        <v/>
      </c>
      <c r="G215" s="12"/>
      <c r="H215" s="13"/>
      <c r="I215" s="13"/>
      <c r="J215" s="14"/>
      <c r="K215" s="258"/>
    </row>
    <row r="216" spans="2:11" ht="14.25" customHeight="1" outlineLevel="1" x14ac:dyDescent="0.25">
      <c r="B216" s="187">
        <f>Rajtlista!B222</f>
        <v>0</v>
      </c>
      <c r="C216" s="255" t="str">
        <f>Rajtlista!C222</f>
        <v/>
      </c>
      <c r="D216" s="256" t="str">
        <f>Rajtlista!E222</f>
        <v/>
      </c>
      <c r="E216" s="256" t="str">
        <f>Rajtlista!F222</f>
        <v/>
      </c>
      <c r="F216" s="256" t="str">
        <f>Rajtlista!G222</f>
        <v/>
      </c>
      <c r="G216" s="12"/>
      <c r="H216" s="13"/>
      <c r="I216" s="13"/>
      <c r="J216" s="14"/>
      <c r="K216" s="258"/>
    </row>
    <row r="217" spans="2:11" ht="14.25" customHeight="1" outlineLevel="1" x14ac:dyDescent="0.25">
      <c r="B217" s="187">
        <f>Rajtlista!B223</f>
        <v>0</v>
      </c>
      <c r="C217" s="255" t="str">
        <f>Rajtlista!C223</f>
        <v/>
      </c>
      <c r="D217" s="256" t="str">
        <f>Rajtlista!E223</f>
        <v/>
      </c>
      <c r="E217" s="256" t="str">
        <f>Rajtlista!F223</f>
        <v/>
      </c>
      <c r="F217" s="256" t="str">
        <f>Rajtlista!G223</f>
        <v/>
      </c>
      <c r="G217" s="12"/>
      <c r="H217" s="13"/>
      <c r="I217" s="13"/>
      <c r="J217" s="14"/>
      <c r="K217" s="258"/>
    </row>
    <row r="218" spans="2:11" ht="14.25" customHeight="1" outlineLevel="1" x14ac:dyDescent="0.25">
      <c r="B218" s="187">
        <f>Rajtlista!B224</f>
        <v>0</v>
      </c>
      <c r="C218" s="255" t="str">
        <f>Rajtlista!C224</f>
        <v/>
      </c>
      <c r="D218" s="256" t="str">
        <f>Rajtlista!E224</f>
        <v/>
      </c>
      <c r="E218" s="256" t="str">
        <f>Rajtlista!F224</f>
        <v/>
      </c>
      <c r="F218" s="256" t="str">
        <f>Rajtlista!G224</f>
        <v/>
      </c>
      <c r="G218" s="12"/>
      <c r="H218" s="13"/>
      <c r="I218" s="13"/>
      <c r="J218" s="14"/>
      <c r="K218" s="258"/>
    </row>
    <row r="219" spans="2:11" ht="14.25" customHeight="1" outlineLevel="1" x14ac:dyDescent="0.25">
      <c r="B219" s="187">
        <f>Rajtlista!B225</f>
        <v>0</v>
      </c>
      <c r="C219" s="255" t="str">
        <f>Rajtlista!C225</f>
        <v/>
      </c>
      <c r="D219" s="256" t="str">
        <f>Rajtlista!E225</f>
        <v/>
      </c>
      <c r="E219" s="256" t="str">
        <f>Rajtlista!F225</f>
        <v/>
      </c>
      <c r="F219" s="256" t="str">
        <f>Rajtlista!G225</f>
        <v/>
      </c>
      <c r="G219" s="12"/>
      <c r="H219" s="13"/>
      <c r="I219" s="13"/>
      <c r="J219" s="14"/>
      <c r="K219" s="258"/>
    </row>
    <row r="220" spans="2:11" ht="14.25" customHeight="1" outlineLevel="1" x14ac:dyDescent="0.25">
      <c r="B220" s="187">
        <f>Rajtlista!B226</f>
        <v>0</v>
      </c>
      <c r="C220" s="255" t="str">
        <f>Rajtlista!C226</f>
        <v/>
      </c>
      <c r="D220" s="256" t="str">
        <f>Rajtlista!E226</f>
        <v/>
      </c>
      <c r="E220" s="256" t="str">
        <f>Rajtlista!F226</f>
        <v/>
      </c>
      <c r="F220" s="256" t="str">
        <f>Rajtlista!G226</f>
        <v/>
      </c>
      <c r="G220" s="12"/>
      <c r="H220" s="13"/>
      <c r="I220" s="13"/>
      <c r="J220" s="14"/>
      <c r="K220" s="258"/>
    </row>
    <row r="221" spans="2:11" ht="14.25" customHeight="1" outlineLevel="1" x14ac:dyDescent="0.25">
      <c r="B221" s="187">
        <f>Rajtlista!B227</f>
        <v>0</v>
      </c>
      <c r="C221" s="255" t="str">
        <f>Rajtlista!C227</f>
        <v/>
      </c>
      <c r="D221" s="256" t="str">
        <f>Rajtlista!E227</f>
        <v/>
      </c>
      <c r="E221" s="256" t="str">
        <f>Rajtlista!F227</f>
        <v/>
      </c>
      <c r="F221" s="256" t="str">
        <f>Rajtlista!G227</f>
        <v/>
      </c>
      <c r="G221" s="12"/>
      <c r="H221" s="13"/>
      <c r="I221" s="13"/>
      <c r="J221" s="14"/>
      <c r="K221" s="258"/>
    </row>
    <row r="222" spans="2:11" ht="14.25" customHeight="1" outlineLevel="1" x14ac:dyDescent="0.25">
      <c r="B222" s="187">
        <f>Rajtlista!B228</f>
        <v>0</v>
      </c>
      <c r="C222" s="255" t="str">
        <f>Rajtlista!C228</f>
        <v/>
      </c>
      <c r="D222" s="256" t="str">
        <f>Rajtlista!E228</f>
        <v/>
      </c>
      <c r="E222" s="256" t="str">
        <f>Rajtlista!F228</f>
        <v/>
      </c>
      <c r="F222" s="256" t="str">
        <f>Rajtlista!G228</f>
        <v/>
      </c>
      <c r="G222" s="12"/>
      <c r="H222" s="13"/>
      <c r="I222" s="13"/>
      <c r="J222" s="14"/>
      <c r="K222" s="258"/>
    </row>
    <row r="223" spans="2:11" ht="14.25" customHeight="1" outlineLevel="1" x14ac:dyDescent="0.25">
      <c r="B223" s="187">
        <f>Rajtlista!B229</f>
        <v>0</v>
      </c>
      <c r="C223" s="255" t="str">
        <f>Rajtlista!C229</f>
        <v/>
      </c>
      <c r="D223" s="256" t="str">
        <f>Rajtlista!E229</f>
        <v/>
      </c>
      <c r="E223" s="256" t="str">
        <f>Rajtlista!F229</f>
        <v/>
      </c>
      <c r="F223" s="256" t="str">
        <f>Rajtlista!G229</f>
        <v/>
      </c>
      <c r="G223" s="12"/>
      <c r="H223" s="13"/>
      <c r="I223" s="13"/>
      <c r="J223" s="14"/>
      <c r="K223" s="258"/>
    </row>
    <row r="224" spans="2:11" ht="14.25" customHeight="1" outlineLevel="1" x14ac:dyDescent="0.25">
      <c r="B224" s="215">
        <f>Rajtlista!B230</f>
        <v>0</v>
      </c>
      <c r="C224" s="259" t="str">
        <f>Rajtlista!C230</f>
        <v/>
      </c>
      <c r="D224" s="260" t="str">
        <f>Rajtlista!E230</f>
        <v/>
      </c>
      <c r="E224" s="260" t="str">
        <f>Rajtlista!F230</f>
        <v/>
      </c>
      <c r="F224" s="260" t="str">
        <f>Rajtlista!G230</f>
        <v/>
      </c>
      <c r="G224" s="15"/>
      <c r="H224" s="16"/>
      <c r="I224" s="16"/>
      <c r="J224" s="17"/>
      <c r="K224" s="261"/>
    </row>
    <row r="225" spans="2:11" ht="14.25" customHeight="1" outlineLevel="1" x14ac:dyDescent="0.25">
      <c r="B225" s="262"/>
      <c r="C225" s="263"/>
      <c r="D225" s="264"/>
      <c r="E225" s="264"/>
      <c r="F225" s="264"/>
      <c r="G225" s="265"/>
      <c r="H225" s="265"/>
      <c r="I225" s="265"/>
      <c r="J225" s="265"/>
      <c r="K225" s="266"/>
    </row>
    <row r="226" spans="2:11" ht="18.75" customHeight="1" x14ac:dyDescent="0.25">
      <c r="B226" s="492">
        <f>Rajtlista!B232:G232</f>
        <v>0</v>
      </c>
      <c r="C226" s="493"/>
      <c r="D226" s="494"/>
      <c r="E226" s="494"/>
      <c r="F226" s="494"/>
      <c r="G226" s="18" t="e">
        <f>IF(VLOOKUP($B226,Kategóriák!$C$5:$L$25,6,FALSE)=0,"-",VLOOKUP($B226,Kategóriák!$C$5:$L$25,6,FALSE))</f>
        <v>#N/A</v>
      </c>
      <c r="H226" s="19" t="e">
        <f>IF(VLOOKUP($B226,Kategóriák!$C$5:$L$25,7,FALSE)=0,"-",VLOOKUP($B226,Kategóriák!$C$5:$L$25,7,FALSE))</f>
        <v>#N/A</v>
      </c>
      <c r="I226" s="19" t="e">
        <f>IF(VLOOKUP($B226,Kategóriák!$C$5:$L$25,8,FALSE)=0,"-",VLOOKUP($B226,Kategóriák!$C$5:$L$25,8,FALSE))</f>
        <v>#N/A</v>
      </c>
      <c r="J226" s="20" t="e">
        <f>IF(VLOOKUP($B226,Kategóriák!$C$5:$L$25,9,FALSE)=0,"-",VLOOKUP($B226,Kategóriák!$C$5:$L$25,9,FALSE))</f>
        <v>#N/A</v>
      </c>
      <c r="K226" s="251" t="e">
        <f>IF(VLOOKUP($B226,Kategóriák!$C$5:$L$25,10,FALSE)=0,"-",VLOOKUP($B226,Kategóriák!$C$5:$L$25,10,FALSE))</f>
        <v>#N/A</v>
      </c>
    </row>
    <row r="227" spans="2:11" ht="14.25" customHeight="1" outlineLevel="1" x14ac:dyDescent="0.25">
      <c r="B227" s="180">
        <f>Rajtlista!B233</f>
        <v>0</v>
      </c>
      <c r="C227" s="252" t="str">
        <f>Rajtlista!C233</f>
        <v/>
      </c>
      <c r="D227" s="253" t="str">
        <f>Rajtlista!E233</f>
        <v/>
      </c>
      <c r="E227" s="253" t="str">
        <f>Rajtlista!F233</f>
        <v/>
      </c>
      <c r="F227" s="253" t="str">
        <f>Rajtlista!G233</f>
        <v/>
      </c>
      <c r="G227" s="8"/>
      <c r="H227" s="9"/>
      <c r="I227" s="9"/>
      <c r="J227" s="10"/>
      <c r="K227" s="267"/>
    </row>
    <row r="228" spans="2:11" ht="14.25" customHeight="1" outlineLevel="1" x14ac:dyDescent="0.25">
      <c r="B228" s="187">
        <f>Rajtlista!B234</f>
        <v>0</v>
      </c>
      <c r="C228" s="255" t="str">
        <f>Rajtlista!C234</f>
        <v/>
      </c>
      <c r="D228" s="256" t="str">
        <f>Rajtlista!E234</f>
        <v/>
      </c>
      <c r="E228" s="256" t="str">
        <f>Rajtlista!F234</f>
        <v/>
      </c>
      <c r="F228" s="256" t="str">
        <f>Rajtlista!G234</f>
        <v/>
      </c>
      <c r="G228" s="12"/>
      <c r="H228" s="13"/>
      <c r="I228" s="13"/>
      <c r="J228" s="14"/>
      <c r="K228" s="258"/>
    </row>
    <row r="229" spans="2:11" ht="14.25" customHeight="1" outlineLevel="1" x14ac:dyDescent="0.25">
      <c r="B229" s="187">
        <f>Rajtlista!B235</f>
        <v>0</v>
      </c>
      <c r="C229" s="255" t="str">
        <f>Rajtlista!C235</f>
        <v/>
      </c>
      <c r="D229" s="256" t="str">
        <f>Rajtlista!E235</f>
        <v/>
      </c>
      <c r="E229" s="256" t="str">
        <f>Rajtlista!F235</f>
        <v/>
      </c>
      <c r="F229" s="256" t="str">
        <f>Rajtlista!G235</f>
        <v/>
      </c>
      <c r="G229" s="12"/>
      <c r="H229" s="13"/>
      <c r="I229" s="13"/>
      <c r="J229" s="14"/>
      <c r="K229" s="258"/>
    </row>
    <row r="230" spans="2:11" ht="14.25" customHeight="1" outlineLevel="1" x14ac:dyDescent="0.25">
      <c r="B230" s="187">
        <f>Rajtlista!B236</f>
        <v>0</v>
      </c>
      <c r="C230" s="255" t="str">
        <f>Rajtlista!C236</f>
        <v/>
      </c>
      <c r="D230" s="256" t="str">
        <f>Rajtlista!E236</f>
        <v/>
      </c>
      <c r="E230" s="256" t="str">
        <f>Rajtlista!F236</f>
        <v/>
      </c>
      <c r="F230" s="256" t="str">
        <f>Rajtlista!G236</f>
        <v/>
      </c>
      <c r="G230" s="12"/>
      <c r="H230" s="13"/>
      <c r="I230" s="13"/>
      <c r="J230" s="14"/>
      <c r="K230" s="258"/>
    </row>
    <row r="231" spans="2:11" ht="14.25" customHeight="1" outlineLevel="1" x14ac:dyDescent="0.25">
      <c r="B231" s="187">
        <f>Rajtlista!B237</f>
        <v>0</v>
      </c>
      <c r="C231" s="255" t="str">
        <f>Rajtlista!C237</f>
        <v/>
      </c>
      <c r="D231" s="256" t="str">
        <f>Rajtlista!E237</f>
        <v/>
      </c>
      <c r="E231" s="256" t="str">
        <f>Rajtlista!F237</f>
        <v/>
      </c>
      <c r="F231" s="256" t="str">
        <f>Rajtlista!G237</f>
        <v/>
      </c>
      <c r="G231" s="12"/>
      <c r="H231" s="13"/>
      <c r="I231" s="13"/>
      <c r="J231" s="14"/>
      <c r="K231" s="258"/>
    </row>
    <row r="232" spans="2:11" ht="14.25" customHeight="1" outlineLevel="1" x14ac:dyDescent="0.25">
      <c r="B232" s="187">
        <f>Rajtlista!B238</f>
        <v>0</v>
      </c>
      <c r="C232" s="255" t="str">
        <f>Rajtlista!C238</f>
        <v/>
      </c>
      <c r="D232" s="256" t="str">
        <f>Rajtlista!E238</f>
        <v/>
      </c>
      <c r="E232" s="256" t="str">
        <f>Rajtlista!F238</f>
        <v/>
      </c>
      <c r="F232" s="256" t="str">
        <f>Rajtlista!G238</f>
        <v/>
      </c>
      <c r="G232" s="12"/>
      <c r="H232" s="13"/>
      <c r="I232" s="13"/>
      <c r="J232" s="14"/>
      <c r="K232" s="258"/>
    </row>
    <row r="233" spans="2:11" ht="14.25" customHeight="1" outlineLevel="1" x14ac:dyDescent="0.25">
      <c r="B233" s="187">
        <f>Rajtlista!B239</f>
        <v>0</v>
      </c>
      <c r="C233" s="255" t="str">
        <f>Rajtlista!C239</f>
        <v/>
      </c>
      <c r="D233" s="256" t="str">
        <f>Rajtlista!E239</f>
        <v/>
      </c>
      <c r="E233" s="256" t="str">
        <f>Rajtlista!F239</f>
        <v/>
      </c>
      <c r="F233" s="256" t="str">
        <f>Rajtlista!G239</f>
        <v/>
      </c>
      <c r="G233" s="12"/>
      <c r="H233" s="13"/>
      <c r="I233" s="13"/>
      <c r="J233" s="14"/>
      <c r="K233" s="258"/>
    </row>
    <row r="234" spans="2:11" ht="14.25" customHeight="1" outlineLevel="1" x14ac:dyDescent="0.25">
      <c r="B234" s="187">
        <f>Rajtlista!B240</f>
        <v>0</v>
      </c>
      <c r="C234" s="255" t="str">
        <f>Rajtlista!C240</f>
        <v/>
      </c>
      <c r="D234" s="256" t="str">
        <f>Rajtlista!E240</f>
        <v/>
      </c>
      <c r="E234" s="256" t="str">
        <f>Rajtlista!F240</f>
        <v/>
      </c>
      <c r="F234" s="256" t="str">
        <f>Rajtlista!G240</f>
        <v/>
      </c>
      <c r="G234" s="12"/>
      <c r="H234" s="13"/>
      <c r="I234" s="13"/>
      <c r="J234" s="14"/>
      <c r="K234" s="258"/>
    </row>
    <row r="235" spans="2:11" ht="14.25" customHeight="1" outlineLevel="1" x14ac:dyDescent="0.25">
      <c r="B235" s="187">
        <f>Rajtlista!B241</f>
        <v>0</v>
      </c>
      <c r="C235" s="255" t="str">
        <f>Rajtlista!C241</f>
        <v/>
      </c>
      <c r="D235" s="256" t="str">
        <f>Rajtlista!E241</f>
        <v/>
      </c>
      <c r="E235" s="256" t="str">
        <f>Rajtlista!F241</f>
        <v/>
      </c>
      <c r="F235" s="256" t="str">
        <f>Rajtlista!G241</f>
        <v/>
      </c>
      <c r="G235" s="12"/>
      <c r="H235" s="13"/>
      <c r="I235" s="13"/>
      <c r="J235" s="14"/>
      <c r="K235" s="258"/>
    </row>
    <row r="236" spans="2:11" ht="14.25" customHeight="1" outlineLevel="1" x14ac:dyDescent="0.25">
      <c r="B236" s="187">
        <f>Rajtlista!B242</f>
        <v>0</v>
      </c>
      <c r="C236" s="255" t="str">
        <f>Rajtlista!C242</f>
        <v/>
      </c>
      <c r="D236" s="256" t="str">
        <f>Rajtlista!E242</f>
        <v/>
      </c>
      <c r="E236" s="256" t="str">
        <f>Rajtlista!F242</f>
        <v/>
      </c>
      <c r="F236" s="256" t="str">
        <f>Rajtlista!G242</f>
        <v/>
      </c>
      <c r="G236" s="12"/>
      <c r="H236" s="13"/>
      <c r="I236" s="13"/>
      <c r="J236" s="14"/>
      <c r="K236" s="258"/>
    </row>
    <row r="237" spans="2:11" ht="14.25" customHeight="1" outlineLevel="1" x14ac:dyDescent="0.25">
      <c r="B237" s="187">
        <f>Rajtlista!B243</f>
        <v>0</v>
      </c>
      <c r="C237" s="255" t="str">
        <f>Rajtlista!C243</f>
        <v/>
      </c>
      <c r="D237" s="256" t="str">
        <f>Rajtlista!E243</f>
        <v/>
      </c>
      <c r="E237" s="256" t="str">
        <f>Rajtlista!F243</f>
        <v/>
      </c>
      <c r="F237" s="256" t="str">
        <f>Rajtlista!G243</f>
        <v/>
      </c>
      <c r="G237" s="12"/>
      <c r="H237" s="13"/>
      <c r="I237" s="13"/>
      <c r="J237" s="14"/>
      <c r="K237" s="258"/>
    </row>
    <row r="238" spans="2:11" ht="14.25" customHeight="1" outlineLevel="1" x14ac:dyDescent="0.25">
      <c r="B238" s="187">
        <f>Rajtlista!B244</f>
        <v>0</v>
      </c>
      <c r="C238" s="255" t="str">
        <f>Rajtlista!C244</f>
        <v/>
      </c>
      <c r="D238" s="256" t="str">
        <f>Rajtlista!E244</f>
        <v/>
      </c>
      <c r="E238" s="256" t="str">
        <f>Rajtlista!F244</f>
        <v/>
      </c>
      <c r="F238" s="256" t="str">
        <f>Rajtlista!G244</f>
        <v/>
      </c>
      <c r="G238" s="12"/>
      <c r="H238" s="13"/>
      <c r="I238" s="13"/>
      <c r="J238" s="14"/>
      <c r="K238" s="258"/>
    </row>
    <row r="239" spans="2:11" ht="14.25" customHeight="1" outlineLevel="1" x14ac:dyDescent="0.25">
      <c r="B239" s="187">
        <f>Rajtlista!B245</f>
        <v>0</v>
      </c>
      <c r="C239" s="255" t="str">
        <f>Rajtlista!C245</f>
        <v/>
      </c>
      <c r="D239" s="256" t="str">
        <f>Rajtlista!E245</f>
        <v/>
      </c>
      <c r="E239" s="256" t="str">
        <f>Rajtlista!F245</f>
        <v/>
      </c>
      <c r="F239" s="256" t="str">
        <f>Rajtlista!G245</f>
        <v/>
      </c>
      <c r="G239" s="12"/>
      <c r="H239" s="13"/>
      <c r="I239" s="13"/>
      <c r="J239" s="14"/>
      <c r="K239" s="258"/>
    </row>
    <row r="240" spans="2:11" ht="14.25" customHeight="1" outlineLevel="1" x14ac:dyDescent="0.25">
      <c r="B240" s="187">
        <f>Rajtlista!B246</f>
        <v>0</v>
      </c>
      <c r="C240" s="255" t="str">
        <f>Rajtlista!C246</f>
        <v/>
      </c>
      <c r="D240" s="256" t="str">
        <f>Rajtlista!E246</f>
        <v/>
      </c>
      <c r="E240" s="256" t="str">
        <f>Rajtlista!F246</f>
        <v/>
      </c>
      <c r="F240" s="256" t="str">
        <f>Rajtlista!G246</f>
        <v/>
      </c>
      <c r="G240" s="12"/>
      <c r="H240" s="13"/>
      <c r="I240" s="13"/>
      <c r="J240" s="14"/>
      <c r="K240" s="258"/>
    </row>
    <row r="241" spans="2:11" ht="14.25" customHeight="1" outlineLevel="1" x14ac:dyDescent="0.25">
      <c r="B241" s="215">
        <f>Rajtlista!B247</f>
        <v>0</v>
      </c>
      <c r="C241" s="259" t="str">
        <f>Rajtlista!C247</f>
        <v/>
      </c>
      <c r="D241" s="260" t="str">
        <f>Rajtlista!E247</f>
        <v/>
      </c>
      <c r="E241" s="260" t="str">
        <f>Rajtlista!F247</f>
        <v/>
      </c>
      <c r="F241" s="260" t="str">
        <f>Rajtlista!G247</f>
        <v/>
      </c>
      <c r="G241" s="15"/>
      <c r="H241" s="16"/>
      <c r="I241" s="16"/>
      <c r="J241" s="17"/>
      <c r="K241" s="261"/>
    </row>
    <row r="242" spans="2:11" ht="14.25" customHeight="1" outlineLevel="1" x14ac:dyDescent="0.25">
      <c r="B242" s="262"/>
      <c r="C242" s="263"/>
      <c r="D242" s="264"/>
      <c r="E242" s="264"/>
      <c r="F242" s="264"/>
      <c r="G242" s="265"/>
      <c r="H242" s="265"/>
      <c r="I242" s="265"/>
      <c r="J242" s="265"/>
      <c r="K242" s="266"/>
    </row>
    <row r="243" spans="2:11" ht="18.75" customHeight="1" x14ac:dyDescent="0.25">
      <c r="B243" s="492">
        <f>Rajtlista!B249:G249</f>
        <v>0</v>
      </c>
      <c r="C243" s="493"/>
      <c r="D243" s="494"/>
      <c r="E243" s="494"/>
      <c r="F243" s="494"/>
      <c r="G243" s="18" t="e">
        <f>IF(VLOOKUP($B243,Kategóriák!$C$5:$L$25,6,FALSE)=0,"-",VLOOKUP($B243,Kategóriák!$C$5:$L$25,6,FALSE))</f>
        <v>#N/A</v>
      </c>
      <c r="H243" s="19" t="e">
        <f>IF(VLOOKUP($B243,Kategóriák!$C$5:$L$25,7,FALSE)=0,"-",VLOOKUP($B243,Kategóriák!$C$5:$L$25,7,FALSE))</f>
        <v>#N/A</v>
      </c>
      <c r="I243" s="19" t="e">
        <f>IF(VLOOKUP($B243,Kategóriák!$C$5:$L$25,8,FALSE)=0,"-",VLOOKUP($B243,Kategóriák!$C$5:$L$25,8,FALSE))</f>
        <v>#N/A</v>
      </c>
      <c r="J243" s="20" t="e">
        <f>IF(VLOOKUP($B243,Kategóriák!$C$5:$L$25,9,FALSE)=0,"-",VLOOKUP($B243,Kategóriák!$C$5:$L$25,9,FALSE))</f>
        <v>#N/A</v>
      </c>
      <c r="K243" s="251" t="e">
        <f>IF(VLOOKUP($B243,Kategóriák!$C$5:$L$25,10,FALSE)=0,"-",VLOOKUP($B243,Kategóriák!$C$5:$L$25,10,FALSE))</f>
        <v>#N/A</v>
      </c>
    </row>
    <row r="244" spans="2:11" ht="14.25" customHeight="1" outlineLevel="1" x14ac:dyDescent="0.25">
      <c r="B244" s="180">
        <f>Rajtlista!B250</f>
        <v>0</v>
      </c>
      <c r="C244" s="252" t="str">
        <f>Rajtlista!C250</f>
        <v/>
      </c>
      <c r="D244" s="253" t="str">
        <f>Rajtlista!E250</f>
        <v/>
      </c>
      <c r="E244" s="253" t="str">
        <f>Rajtlista!F250</f>
        <v/>
      </c>
      <c r="F244" s="253" t="str">
        <f>Rajtlista!G250</f>
        <v/>
      </c>
      <c r="G244" s="8"/>
      <c r="H244" s="9"/>
      <c r="I244" s="9"/>
      <c r="J244" s="10"/>
      <c r="K244" s="267"/>
    </row>
    <row r="245" spans="2:11" ht="14.25" customHeight="1" outlineLevel="1" x14ac:dyDescent="0.25">
      <c r="B245" s="187">
        <f>Rajtlista!B251</f>
        <v>0</v>
      </c>
      <c r="C245" s="255" t="str">
        <f>Rajtlista!C251</f>
        <v/>
      </c>
      <c r="D245" s="256" t="str">
        <f>Rajtlista!E251</f>
        <v/>
      </c>
      <c r="E245" s="256" t="str">
        <f>Rajtlista!F251</f>
        <v/>
      </c>
      <c r="F245" s="256" t="str">
        <f>Rajtlista!G251</f>
        <v/>
      </c>
      <c r="G245" s="12"/>
      <c r="H245" s="13"/>
      <c r="I245" s="13"/>
      <c r="J245" s="14"/>
      <c r="K245" s="258"/>
    </row>
    <row r="246" spans="2:11" ht="14.25" customHeight="1" outlineLevel="1" x14ac:dyDescent="0.25">
      <c r="B246" s="187">
        <f>Rajtlista!B252</f>
        <v>0</v>
      </c>
      <c r="C246" s="255" t="str">
        <f>Rajtlista!C252</f>
        <v/>
      </c>
      <c r="D246" s="256" t="str">
        <f>Rajtlista!E252</f>
        <v/>
      </c>
      <c r="E246" s="256" t="str">
        <f>Rajtlista!F252</f>
        <v/>
      </c>
      <c r="F246" s="256" t="str">
        <f>Rajtlista!G252</f>
        <v/>
      </c>
      <c r="G246" s="12"/>
      <c r="H246" s="13"/>
      <c r="I246" s="13"/>
      <c r="J246" s="14"/>
      <c r="K246" s="258"/>
    </row>
    <row r="247" spans="2:11" ht="14.25" customHeight="1" outlineLevel="1" x14ac:dyDescent="0.25">
      <c r="B247" s="187">
        <f>Rajtlista!B253</f>
        <v>0</v>
      </c>
      <c r="C247" s="255" t="str">
        <f>Rajtlista!C253</f>
        <v/>
      </c>
      <c r="D247" s="256" t="str">
        <f>Rajtlista!E253</f>
        <v/>
      </c>
      <c r="E247" s="256" t="str">
        <f>Rajtlista!F253</f>
        <v/>
      </c>
      <c r="F247" s="256" t="str">
        <f>Rajtlista!G253</f>
        <v/>
      </c>
      <c r="G247" s="12"/>
      <c r="H247" s="13"/>
      <c r="I247" s="13"/>
      <c r="J247" s="14"/>
      <c r="K247" s="258"/>
    </row>
    <row r="248" spans="2:11" ht="14.25" customHeight="1" outlineLevel="1" x14ac:dyDescent="0.25">
      <c r="B248" s="187">
        <f>Rajtlista!B254</f>
        <v>0</v>
      </c>
      <c r="C248" s="255" t="str">
        <f>Rajtlista!C254</f>
        <v/>
      </c>
      <c r="D248" s="256" t="str">
        <f>Rajtlista!E254</f>
        <v/>
      </c>
      <c r="E248" s="256" t="str">
        <f>Rajtlista!F254</f>
        <v/>
      </c>
      <c r="F248" s="256" t="str">
        <f>Rajtlista!G254</f>
        <v/>
      </c>
      <c r="G248" s="12"/>
      <c r="H248" s="13"/>
      <c r="I248" s="13"/>
      <c r="J248" s="14"/>
      <c r="K248" s="258"/>
    </row>
    <row r="249" spans="2:11" ht="14.25" customHeight="1" outlineLevel="1" x14ac:dyDescent="0.25">
      <c r="B249" s="187">
        <f>Rajtlista!B255</f>
        <v>0</v>
      </c>
      <c r="C249" s="255" t="str">
        <f>Rajtlista!C255</f>
        <v/>
      </c>
      <c r="D249" s="256" t="str">
        <f>Rajtlista!E255</f>
        <v/>
      </c>
      <c r="E249" s="256" t="str">
        <f>Rajtlista!F255</f>
        <v/>
      </c>
      <c r="F249" s="256" t="str">
        <f>Rajtlista!G255</f>
        <v/>
      </c>
      <c r="G249" s="12"/>
      <c r="H249" s="13"/>
      <c r="I249" s="13"/>
      <c r="J249" s="14"/>
      <c r="K249" s="258"/>
    </row>
    <row r="250" spans="2:11" ht="14.25" customHeight="1" outlineLevel="1" x14ac:dyDescent="0.25">
      <c r="B250" s="187">
        <f>Rajtlista!B256</f>
        <v>0</v>
      </c>
      <c r="C250" s="255" t="str">
        <f>Rajtlista!C256</f>
        <v/>
      </c>
      <c r="D250" s="256" t="str">
        <f>Rajtlista!E256</f>
        <v/>
      </c>
      <c r="E250" s="256" t="str">
        <f>Rajtlista!F256</f>
        <v/>
      </c>
      <c r="F250" s="256" t="str">
        <f>Rajtlista!G256</f>
        <v/>
      </c>
      <c r="G250" s="12"/>
      <c r="H250" s="13"/>
      <c r="I250" s="13"/>
      <c r="J250" s="14"/>
      <c r="K250" s="258"/>
    </row>
    <row r="251" spans="2:11" ht="14.25" customHeight="1" outlineLevel="1" x14ac:dyDescent="0.25">
      <c r="B251" s="187">
        <f>Rajtlista!B257</f>
        <v>0</v>
      </c>
      <c r="C251" s="255" t="str">
        <f>Rajtlista!C257</f>
        <v/>
      </c>
      <c r="D251" s="256" t="str">
        <f>Rajtlista!E257</f>
        <v/>
      </c>
      <c r="E251" s="256" t="str">
        <f>Rajtlista!F257</f>
        <v/>
      </c>
      <c r="F251" s="256" t="str">
        <f>Rajtlista!G257</f>
        <v/>
      </c>
      <c r="G251" s="12"/>
      <c r="H251" s="13"/>
      <c r="I251" s="13"/>
      <c r="J251" s="14"/>
      <c r="K251" s="258"/>
    </row>
    <row r="252" spans="2:11" ht="14.25" customHeight="1" outlineLevel="1" x14ac:dyDescent="0.25">
      <c r="B252" s="187">
        <f>Rajtlista!B258</f>
        <v>0</v>
      </c>
      <c r="C252" s="255" t="str">
        <f>Rajtlista!C258</f>
        <v/>
      </c>
      <c r="D252" s="256" t="str">
        <f>Rajtlista!E258</f>
        <v/>
      </c>
      <c r="E252" s="256" t="str">
        <f>Rajtlista!F258</f>
        <v/>
      </c>
      <c r="F252" s="256" t="str">
        <f>Rajtlista!G258</f>
        <v/>
      </c>
      <c r="G252" s="12"/>
      <c r="H252" s="13"/>
      <c r="I252" s="13"/>
      <c r="J252" s="14"/>
      <c r="K252" s="258"/>
    </row>
    <row r="253" spans="2:11" ht="14.25" customHeight="1" outlineLevel="1" x14ac:dyDescent="0.25">
      <c r="B253" s="187">
        <f>Rajtlista!B259</f>
        <v>0</v>
      </c>
      <c r="C253" s="255" t="str">
        <f>Rajtlista!C259</f>
        <v/>
      </c>
      <c r="D253" s="256" t="str">
        <f>Rajtlista!E259</f>
        <v/>
      </c>
      <c r="E253" s="256" t="str">
        <f>Rajtlista!F259</f>
        <v/>
      </c>
      <c r="F253" s="256" t="str">
        <f>Rajtlista!G259</f>
        <v/>
      </c>
      <c r="G253" s="12"/>
      <c r="H253" s="13"/>
      <c r="I253" s="13"/>
      <c r="J253" s="14"/>
      <c r="K253" s="258"/>
    </row>
    <row r="254" spans="2:11" ht="14.25" customHeight="1" outlineLevel="1" x14ac:dyDescent="0.25">
      <c r="B254" s="187">
        <f>Rajtlista!B260</f>
        <v>0</v>
      </c>
      <c r="C254" s="255" t="str">
        <f>Rajtlista!C260</f>
        <v/>
      </c>
      <c r="D254" s="256" t="str">
        <f>Rajtlista!E260</f>
        <v/>
      </c>
      <c r="E254" s="256" t="str">
        <f>Rajtlista!F260</f>
        <v/>
      </c>
      <c r="F254" s="256" t="str">
        <f>Rajtlista!G260</f>
        <v/>
      </c>
      <c r="G254" s="12"/>
      <c r="H254" s="13"/>
      <c r="I254" s="13"/>
      <c r="J254" s="14"/>
      <c r="K254" s="258"/>
    </row>
    <row r="255" spans="2:11" ht="14.25" customHeight="1" outlineLevel="1" x14ac:dyDescent="0.25">
      <c r="B255" s="187">
        <f>Rajtlista!B261</f>
        <v>0</v>
      </c>
      <c r="C255" s="255" t="str">
        <f>Rajtlista!C261</f>
        <v/>
      </c>
      <c r="D255" s="256" t="str">
        <f>Rajtlista!E261</f>
        <v/>
      </c>
      <c r="E255" s="256" t="str">
        <f>Rajtlista!F261</f>
        <v/>
      </c>
      <c r="F255" s="256" t="str">
        <f>Rajtlista!G261</f>
        <v/>
      </c>
      <c r="G255" s="12"/>
      <c r="H255" s="13"/>
      <c r="I255" s="13"/>
      <c r="J255" s="14"/>
      <c r="K255" s="258"/>
    </row>
    <row r="256" spans="2:11" ht="14.25" customHeight="1" outlineLevel="1" x14ac:dyDescent="0.25">
      <c r="B256" s="187">
        <f>Rajtlista!B262</f>
        <v>0</v>
      </c>
      <c r="C256" s="255" t="str">
        <f>Rajtlista!C262</f>
        <v/>
      </c>
      <c r="D256" s="256" t="str">
        <f>Rajtlista!E262</f>
        <v/>
      </c>
      <c r="E256" s="256" t="str">
        <f>Rajtlista!F262</f>
        <v/>
      </c>
      <c r="F256" s="256" t="str">
        <f>Rajtlista!G262</f>
        <v/>
      </c>
      <c r="G256" s="12"/>
      <c r="H256" s="13"/>
      <c r="I256" s="13"/>
      <c r="J256" s="14"/>
      <c r="K256" s="258"/>
    </row>
    <row r="257" spans="2:11" ht="14.25" customHeight="1" outlineLevel="1" x14ac:dyDescent="0.25">
      <c r="B257" s="187">
        <f>Rajtlista!B263</f>
        <v>0</v>
      </c>
      <c r="C257" s="255" t="str">
        <f>Rajtlista!C263</f>
        <v/>
      </c>
      <c r="D257" s="256" t="str">
        <f>Rajtlista!E263</f>
        <v/>
      </c>
      <c r="E257" s="256" t="str">
        <f>Rajtlista!F263</f>
        <v/>
      </c>
      <c r="F257" s="256" t="str">
        <f>Rajtlista!G263</f>
        <v/>
      </c>
      <c r="G257" s="12"/>
      <c r="H257" s="13"/>
      <c r="I257" s="13"/>
      <c r="J257" s="14"/>
      <c r="K257" s="258"/>
    </row>
    <row r="258" spans="2:11" ht="14.25" customHeight="1" outlineLevel="1" x14ac:dyDescent="0.25">
      <c r="B258" s="215">
        <f>Rajtlista!B264</f>
        <v>0</v>
      </c>
      <c r="C258" s="259" t="str">
        <f>Rajtlista!C264</f>
        <v/>
      </c>
      <c r="D258" s="260" t="str">
        <f>Rajtlista!E264</f>
        <v/>
      </c>
      <c r="E258" s="260" t="str">
        <f>Rajtlista!F264</f>
        <v/>
      </c>
      <c r="F258" s="260" t="str">
        <f>Rajtlista!G264</f>
        <v/>
      </c>
      <c r="G258" s="15"/>
      <c r="H258" s="16"/>
      <c r="I258" s="16"/>
      <c r="J258" s="17"/>
      <c r="K258" s="261"/>
    </row>
    <row r="259" spans="2:11" ht="14.25" customHeight="1" outlineLevel="1" x14ac:dyDescent="0.25">
      <c r="B259" s="262"/>
      <c r="C259" s="263"/>
      <c r="D259" s="264"/>
      <c r="E259" s="264"/>
      <c r="F259" s="264"/>
      <c r="G259" s="265"/>
      <c r="H259" s="265"/>
      <c r="I259" s="265"/>
      <c r="J259" s="265"/>
      <c r="K259" s="266"/>
    </row>
    <row r="260" spans="2:11" ht="18.75" customHeight="1" x14ac:dyDescent="0.25">
      <c r="B260" s="492">
        <f>Rajtlista!B266:G266</f>
        <v>0</v>
      </c>
      <c r="C260" s="493"/>
      <c r="D260" s="494"/>
      <c r="E260" s="494"/>
      <c r="F260" s="494"/>
      <c r="G260" s="18" t="e">
        <f>IF(VLOOKUP($B260,Kategóriák!$C$5:$L$25,6,FALSE)=0,"-",VLOOKUP($B260,Kategóriák!$C$5:$L$25,6,FALSE))</f>
        <v>#N/A</v>
      </c>
      <c r="H260" s="19" t="e">
        <f>IF(VLOOKUP($B260,Kategóriák!$C$5:$L$25,7,FALSE)=0,"-",VLOOKUP($B260,Kategóriák!$C$5:$L$25,7,FALSE))</f>
        <v>#N/A</v>
      </c>
      <c r="I260" s="19" t="e">
        <f>IF(VLOOKUP($B260,Kategóriák!$C$5:$L$25,8,FALSE)=0,"-",VLOOKUP($B260,Kategóriák!$C$5:$L$25,8,FALSE))</f>
        <v>#N/A</v>
      </c>
      <c r="J260" s="20" t="e">
        <f>IF(VLOOKUP($B260,Kategóriák!$C$5:$L$25,9,FALSE)=0,"-",VLOOKUP($B260,Kategóriák!$C$5:$L$25,9,FALSE))</f>
        <v>#N/A</v>
      </c>
      <c r="K260" s="251" t="e">
        <f>IF(VLOOKUP($B260,Kategóriák!$C$5:$L$25,10,FALSE)=0,"-",VLOOKUP($B260,Kategóriák!$C$5:$L$25,10,FALSE))</f>
        <v>#N/A</v>
      </c>
    </row>
    <row r="261" spans="2:11" ht="14.25" customHeight="1" outlineLevel="1" x14ac:dyDescent="0.25">
      <c r="B261" s="180">
        <f>Rajtlista!B267</f>
        <v>0</v>
      </c>
      <c r="C261" s="252" t="str">
        <f>Rajtlista!C267</f>
        <v/>
      </c>
      <c r="D261" s="253" t="str">
        <f>Rajtlista!E267</f>
        <v/>
      </c>
      <c r="E261" s="253" t="str">
        <f>Rajtlista!F267</f>
        <v/>
      </c>
      <c r="F261" s="253" t="str">
        <f>Rajtlista!G267</f>
        <v/>
      </c>
      <c r="G261" s="8"/>
      <c r="H261" s="9"/>
      <c r="I261" s="9"/>
      <c r="J261" s="10"/>
      <c r="K261" s="267"/>
    </row>
    <row r="262" spans="2:11" ht="14.25" customHeight="1" outlineLevel="1" x14ac:dyDescent="0.25">
      <c r="B262" s="187">
        <f>Rajtlista!B268</f>
        <v>0</v>
      </c>
      <c r="C262" s="255" t="str">
        <f>Rajtlista!C268</f>
        <v/>
      </c>
      <c r="D262" s="256" t="str">
        <f>Rajtlista!E268</f>
        <v/>
      </c>
      <c r="E262" s="256" t="str">
        <f>Rajtlista!F268</f>
        <v/>
      </c>
      <c r="F262" s="256" t="str">
        <f>Rajtlista!G268</f>
        <v/>
      </c>
      <c r="G262" s="12"/>
      <c r="H262" s="13"/>
      <c r="I262" s="13"/>
      <c r="J262" s="14"/>
      <c r="K262" s="258"/>
    </row>
    <row r="263" spans="2:11" ht="14.25" customHeight="1" outlineLevel="1" x14ac:dyDescent="0.25">
      <c r="B263" s="187">
        <f>Rajtlista!B269</f>
        <v>0</v>
      </c>
      <c r="C263" s="255" t="str">
        <f>Rajtlista!C269</f>
        <v/>
      </c>
      <c r="D263" s="256" t="str">
        <f>Rajtlista!E269</f>
        <v/>
      </c>
      <c r="E263" s="256" t="str">
        <f>Rajtlista!F269</f>
        <v/>
      </c>
      <c r="F263" s="256" t="str">
        <f>Rajtlista!G269</f>
        <v/>
      </c>
      <c r="G263" s="12"/>
      <c r="H263" s="13"/>
      <c r="I263" s="13"/>
      <c r="J263" s="14"/>
      <c r="K263" s="258"/>
    </row>
    <row r="264" spans="2:11" ht="14.25" customHeight="1" outlineLevel="1" x14ac:dyDescent="0.25">
      <c r="B264" s="187">
        <f>Rajtlista!B270</f>
        <v>0</v>
      </c>
      <c r="C264" s="255" t="str">
        <f>Rajtlista!C270</f>
        <v/>
      </c>
      <c r="D264" s="256" t="str">
        <f>Rajtlista!E270</f>
        <v/>
      </c>
      <c r="E264" s="256" t="str">
        <f>Rajtlista!F270</f>
        <v/>
      </c>
      <c r="F264" s="256" t="str">
        <f>Rajtlista!G270</f>
        <v/>
      </c>
      <c r="G264" s="12"/>
      <c r="H264" s="13"/>
      <c r="I264" s="13"/>
      <c r="J264" s="14"/>
      <c r="K264" s="258"/>
    </row>
    <row r="265" spans="2:11" ht="14.25" customHeight="1" outlineLevel="1" x14ac:dyDescent="0.25">
      <c r="B265" s="187">
        <f>Rajtlista!B271</f>
        <v>0</v>
      </c>
      <c r="C265" s="255" t="str">
        <f>Rajtlista!C271</f>
        <v/>
      </c>
      <c r="D265" s="256" t="str">
        <f>Rajtlista!E271</f>
        <v/>
      </c>
      <c r="E265" s="256" t="str">
        <f>Rajtlista!F271</f>
        <v/>
      </c>
      <c r="F265" s="256" t="str">
        <f>Rajtlista!G271</f>
        <v/>
      </c>
      <c r="G265" s="12"/>
      <c r="H265" s="13"/>
      <c r="I265" s="13"/>
      <c r="J265" s="14"/>
      <c r="K265" s="258"/>
    </row>
    <row r="266" spans="2:11" ht="14.25" customHeight="1" outlineLevel="1" x14ac:dyDescent="0.25">
      <c r="B266" s="187">
        <f>Rajtlista!B272</f>
        <v>0</v>
      </c>
      <c r="C266" s="255" t="str">
        <f>Rajtlista!C272</f>
        <v/>
      </c>
      <c r="D266" s="256" t="str">
        <f>Rajtlista!E272</f>
        <v/>
      </c>
      <c r="E266" s="256" t="str">
        <f>Rajtlista!F272</f>
        <v/>
      </c>
      <c r="F266" s="256" t="str">
        <f>Rajtlista!G272</f>
        <v/>
      </c>
      <c r="G266" s="12"/>
      <c r="H266" s="13"/>
      <c r="I266" s="13"/>
      <c r="J266" s="14"/>
      <c r="K266" s="258"/>
    </row>
    <row r="267" spans="2:11" ht="14.25" customHeight="1" outlineLevel="1" x14ac:dyDescent="0.25">
      <c r="B267" s="187">
        <f>Rajtlista!B273</f>
        <v>0</v>
      </c>
      <c r="C267" s="255" t="str">
        <f>Rajtlista!C273</f>
        <v/>
      </c>
      <c r="D267" s="256" t="str">
        <f>Rajtlista!E273</f>
        <v/>
      </c>
      <c r="E267" s="256" t="str">
        <f>Rajtlista!F273</f>
        <v/>
      </c>
      <c r="F267" s="256" t="str">
        <f>Rajtlista!G273</f>
        <v/>
      </c>
      <c r="G267" s="12"/>
      <c r="H267" s="13"/>
      <c r="I267" s="13"/>
      <c r="J267" s="14"/>
      <c r="K267" s="258"/>
    </row>
    <row r="268" spans="2:11" ht="14.25" customHeight="1" outlineLevel="1" x14ac:dyDescent="0.25">
      <c r="B268" s="187">
        <f>Rajtlista!B274</f>
        <v>0</v>
      </c>
      <c r="C268" s="255" t="str">
        <f>Rajtlista!C274</f>
        <v/>
      </c>
      <c r="D268" s="256" t="str">
        <f>Rajtlista!E274</f>
        <v/>
      </c>
      <c r="E268" s="256" t="str">
        <f>Rajtlista!F274</f>
        <v/>
      </c>
      <c r="F268" s="256" t="str">
        <f>Rajtlista!G274</f>
        <v/>
      </c>
      <c r="G268" s="12"/>
      <c r="H268" s="13"/>
      <c r="I268" s="13"/>
      <c r="J268" s="14"/>
      <c r="K268" s="258"/>
    </row>
    <row r="269" spans="2:11" ht="14.25" customHeight="1" outlineLevel="1" x14ac:dyDescent="0.25">
      <c r="B269" s="187">
        <f>Rajtlista!B275</f>
        <v>0</v>
      </c>
      <c r="C269" s="255" t="str">
        <f>Rajtlista!C275</f>
        <v/>
      </c>
      <c r="D269" s="256" t="str">
        <f>Rajtlista!E275</f>
        <v/>
      </c>
      <c r="E269" s="256" t="str">
        <f>Rajtlista!F275</f>
        <v/>
      </c>
      <c r="F269" s="256" t="str">
        <f>Rajtlista!G275</f>
        <v/>
      </c>
      <c r="G269" s="12"/>
      <c r="H269" s="13"/>
      <c r="I269" s="13"/>
      <c r="J269" s="14"/>
      <c r="K269" s="258"/>
    </row>
    <row r="270" spans="2:11" ht="14.25" customHeight="1" outlineLevel="1" x14ac:dyDescent="0.25">
      <c r="B270" s="187">
        <f>Rajtlista!B276</f>
        <v>0</v>
      </c>
      <c r="C270" s="255" t="str">
        <f>Rajtlista!C276</f>
        <v/>
      </c>
      <c r="D270" s="256" t="str">
        <f>Rajtlista!E276</f>
        <v/>
      </c>
      <c r="E270" s="256" t="str">
        <f>Rajtlista!F276</f>
        <v/>
      </c>
      <c r="F270" s="256" t="str">
        <f>Rajtlista!G276</f>
        <v/>
      </c>
      <c r="G270" s="12"/>
      <c r="H270" s="13"/>
      <c r="I270" s="13"/>
      <c r="J270" s="14"/>
      <c r="K270" s="258"/>
    </row>
    <row r="271" spans="2:11" ht="14.25" customHeight="1" outlineLevel="1" x14ac:dyDescent="0.25">
      <c r="B271" s="187">
        <f>Rajtlista!B277</f>
        <v>0</v>
      </c>
      <c r="C271" s="255" t="str">
        <f>Rajtlista!C277</f>
        <v/>
      </c>
      <c r="D271" s="256" t="str">
        <f>Rajtlista!E277</f>
        <v/>
      </c>
      <c r="E271" s="256" t="str">
        <f>Rajtlista!F277</f>
        <v/>
      </c>
      <c r="F271" s="256" t="str">
        <f>Rajtlista!G277</f>
        <v/>
      </c>
      <c r="G271" s="12"/>
      <c r="H271" s="13"/>
      <c r="I271" s="13"/>
      <c r="J271" s="14"/>
      <c r="K271" s="258"/>
    </row>
    <row r="272" spans="2:11" ht="14.25" customHeight="1" outlineLevel="1" x14ac:dyDescent="0.25">
      <c r="B272" s="187">
        <f>Rajtlista!B278</f>
        <v>0</v>
      </c>
      <c r="C272" s="255" t="str">
        <f>Rajtlista!C278</f>
        <v/>
      </c>
      <c r="D272" s="256" t="str">
        <f>Rajtlista!E278</f>
        <v/>
      </c>
      <c r="E272" s="256" t="str">
        <f>Rajtlista!F278</f>
        <v/>
      </c>
      <c r="F272" s="256" t="str">
        <f>Rajtlista!G278</f>
        <v/>
      </c>
      <c r="G272" s="12"/>
      <c r="H272" s="13"/>
      <c r="I272" s="13"/>
      <c r="J272" s="14"/>
      <c r="K272" s="258"/>
    </row>
    <row r="273" spans="2:11" ht="14.25" customHeight="1" outlineLevel="1" x14ac:dyDescent="0.25">
      <c r="B273" s="187">
        <f>Rajtlista!B279</f>
        <v>0</v>
      </c>
      <c r="C273" s="255" t="str">
        <f>Rajtlista!C279</f>
        <v/>
      </c>
      <c r="D273" s="256" t="str">
        <f>Rajtlista!E279</f>
        <v/>
      </c>
      <c r="E273" s="256" t="str">
        <f>Rajtlista!F279</f>
        <v/>
      </c>
      <c r="F273" s="256" t="str">
        <f>Rajtlista!G279</f>
        <v/>
      </c>
      <c r="G273" s="12"/>
      <c r="H273" s="13"/>
      <c r="I273" s="13"/>
      <c r="J273" s="14"/>
      <c r="K273" s="258"/>
    </row>
    <row r="274" spans="2:11" ht="14.25" customHeight="1" outlineLevel="1" x14ac:dyDescent="0.25">
      <c r="B274" s="187">
        <f>Rajtlista!B280</f>
        <v>0</v>
      </c>
      <c r="C274" s="255" t="str">
        <f>Rajtlista!C280</f>
        <v/>
      </c>
      <c r="D274" s="256" t="str">
        <f>Rajtlista!E280</f>
        <v/>
      </c>
      <c r="E274" s="256" t="str">
        <f>Rajtlista!F280</f>
        <v/>
      </c>
      <c r="F274" s="256" t="str">
        <f>Rajtlista!G280</f>
        <v/>
      </c>
      <c r="G274" s="12"/>
      <c r="H274" s="13"/>
      <c r="I274" s="13"/>
      <c r="J274" s="14"/>
      <c r="K274" s="258"/>
    </row>
    <row r="275" spans="2:11" ht="14.25" customHeight="1" outlineLevel="1" x14ac:dyDescent="0.25">
      <c r="B275" s="215">
        <f>Rajtlista!B281</f>
        <v>0</v>
      </c>
      <c r="C275" s="259" t="str">
        <f>Rajtlista!C281</f>
        <v/>
      </c>
      <c r="D275" s="260" t="str">
        <f>Rajtlista!E281</f>
        <v/>
      </c>
      <c r="E275" s="260" t="str">
        <f>Rajtlista!F281</f>
        <v/>
      </c>
      <c r="F275" s="260" t="str">
        <f>Rajtlista!G281</f>
        <v/>
      </c>
      <c r="G275" s="15"/>
      <c r="H275" s="16"/>
      <c r="I275" s="16"/>
      <c r="J275" s="17"/>
      <c r="K275" s="261"/>
    </row>
    <row r="276" spans="2:11" ht="14.25" customHeight="1" outlineLevel="1" x14ac:dyDescent="0.25">
      <c r="B276" s="262"/>
      <c r="C276" s="263"/>
      <c r="D276" s="264"/>
      <c r="E276" s="264"/>
      <c r="F276" s="264"/>
      <c r="G276" s="265"/>
      <c r="H276" s="265"/>
      <c r="I276" s="265"/>
      <c r="J276" s="265"/>
      <c r="K276" s="266"/>
    </row>
    <row r="277" spans="2:11" ht="18.75" customHeight="1" x14ac:dyDescent="0.25">
      <c r="B277" s="492">
        <f>Rajtlista!B283:G283</f>
        <v>0</v>
      </c>
      <c r="C277" s="493"/>
      <c r="D277" s="494"/>
      <c r="E277" s="494"/>
      <c r="F277" s="494"/>
      <c r="G277" s="18" t="e">
        <f>IF(VLOOKUP($B277,Kategóriák!$C$5:$L$25,6,FALSE)=0,"-",VLOOKUP($B277,Kategóriák!$C$5:$L$25,6,FALSE))</f>
        <v>#N/A</v>
      </c>
      <c r="H277" s="19" t="e">
        <f>IF(VLOOKUP($B277,Kategóriák!$C$5:$L$25,7,FALSE)=0,"-",VLOOKUP($B277,Kategóriák!$C$5:$L$25,7,FALSE))</f>
        <v>#N/A</v>
      </c>
      <c r="I277" s="19" t="e">
        <f>IF(VLOOKUP($B277,Kategóriák!$C$5:$L$25,8,FALSE)=0,"-",VLOOKUP($B277,Kategóriák!$C$5:$L$25,8,FALSE))</f>
        <v>#N/A</v>
      </c>
      <c r="J277" s="20" t="e">
        <f>IF(VLOOKUP($B277,Kategóriák!$C$5:$L$25,9,FALSE)=0,"-",VLOOKUP($B277,Kategóriák!$C$5:$L$25,9,FALSE))</f>
        <v>#N/A</v>
      </c>
      <c r="K277" s="251" t="e">
        <f>IF(VLOOKUP($B277,Kategóriák!$C$5:$L$25,10,FALSE)=0,"-",VLOOKUP($B277,Kategóriák!$C$5:$L$25,10,FALSE))</f>
        <v>#N/A</v>
      </c>
    </row>
    <row r="278" spans="2:11" ht="14.25" customHeight="1" outlineLevel="1" x14ac:dyDescent="0.25">
      <c r="B278" s="180">
        <f>Rajtlista!B284</f>
        <v>0</v>
      </c>
      <c r="C278" s="252" t="str">
        <f>Rajtlista!C284</f>
        <v/>
      </c>
      <c r="D278" s="253" t="str">
        <f>Rajtlista!E284</f>
        <v/>
      </c>
      <c r="E278" s="253" t="str">
        <f>Rajtlista!F284</f>
        <v/>
      </c>
      <c r="F278" s="253" t="str">
        <f>Rajtlista!G284</f>
        <v/>
      </c>
      <c r="G278" s="8"/>
      <c r="H278" s="9"/>
      <c r="I278" s="9"/>
      <c r="J278" s="10"/>
      <c r="K278" s="267"/>
    </row>
    <row r="279" spans="2:11" ht="14.25" customHeight="1" outlineLevel="1" x14ac:dyDescent="0.25">
      <c r="B279" s="187">
        <f>Rajtlista!B285</f>
        <v>0</v>
      </c>
      <c r="C279" s="255" t="str">
        <f>Rajtlista!C285</f>
        <v/>
      </c>
      <c r="D279" s="256" t="str">
        <f>Rajtlista!E285</f>
        <v/>
      </c>
      <c r="E279" s="256" t="str">
        <f>Rajtlista!F285</f>
        <v/>
      </c>
      <c r="F279" s="256" t="str">
        <f>Rajtlista!G285</f>
        <v/>
      </c>
      <c r="G279" s="12"/>
      <c r="H279" s="13"/>
      <c r="I279" s="13"/>
      <c r="J279" s="14"/>
      <c r="K279" s="258"/>
    </row>
    <row r="280" spans="2:11" ht="14.25" customHeight="1" outlineLevel="1" x14ac:dyDescent="0.25">
      <c r="B280" s="187">
        <f>Rajtlista!B286</f>
        <v>0</v>
      </c>
      <c r="C280" s="255" t="str">
        <f>Rajtlista!C286</f>
        <v/>
      </c>
      <c r="D280" s="256" t="str">
        <f>Rajtlista!E286</f>
        <v/>
      </c>
      <c r="E280" s="256" t="str">
        <f>Rajtlista!F286</f>
        <v/>
      </c>
      <c r="F280" s="256" t="str">
        <f>Rajtlista!G286</f>
        <v/>
      </c>
      <c r="G280" s="12"/>
      <c r="H280" s="13"/>
      <c r="I280" s="13"/>
      <c r="J280" s="14"/>
      <c r="K280" s="258"/>
    </row>
    <row r="281" spans="2:11" ht="14.25" customHeight="1" outlineLevel="1" x14ac:dyDescent="0.25">
      <c r="B281" s="187">
        <f>Rajtlista!B287</f>
        <v>0</v>
      </c>
      <c r="C281" s="255" t="str">
        <f>Rajtlista!C287</f>
        <v/>
      </c>
      <c r="D281" s="256" t="str">
        <f>Rajtlista!E287</f>
        <v/>
      </c>
      <c r="E281" s="256" t="str">
        <f>Rajtlista!F287</f>
        <v/>
      </c>
      <c r="F281" s="256" t="str">
        <f>Rajtlista!G287</f>
        <v/>
      </c>
      <c r="G281" s="12"/>
      <c r="H281" s="13"/>
      <c r="I281" s="13"/>
      <c r="J281" s="14"/>
      <c r="K281" s="258"/>
    </row>
    <row r="282" spans="2:11" ht="14.25" customHeight="1" outlineLevel="1" x14ac:dyDescent="0.25">
      <c r="B282" s="187">
        <f>Rajtlista!B288</f>
        <v>0</v>
      </c>
      <c r="C282" s="255" t="str">
        <f>Rajtlista!C288</f>
        <v/>
      </c>
      <c r="D282" s="256" t="str">
        <f>Rajtlista!E288</f>
        <v/>
      </c>
      <c r="E282" s="256" t="str">
        <f>Rajtlista!F288</f>
        <v/>
      </c>
      <c r="F282" s="256" t="str">
        <f>Rajtlista!G288</f>
        <v/>
      </c>
      <c r="G282" s="12"/>
      <c r="H282" s="13"/>
      <c r="I282" s="13"/>
      <c r="J282" s="14"/>
      <c r="K282" s="258"/>
    </row>
    <row r="283" spans="2:11" ht="14.25" customHeight="1" outlineLevel="1" x14ac:dyDescent="0.25">
      <c r="B283" s="187">
        <f>Rajtlista!B289</f>
        <v>0</v>
      </c>
      <c r="C283" s="255" t="str">
        <f>Rajtlista!C289</f>
        <v/>
      </c>
      <c r="D283" s="256" t="str">
        <f>Rajtlista!E289</f>
        <v/>
      </c>
      <c r="E283" s="256" t="str">
        <f>Rajtlista!F289</f>
        <v/>
      </c>
      <c r="F283" s="256" t="str">
        <f>Rajtlista!G289</f>
        <v/>
      </c>
      <c r="G283" s="12"/>
      <c r="H283" s="13"/>
      <c r="I283" s="13"/>
      <c r="J283" s="14"/>
      <c r="K283" s="258"/>
    </row>
    <row r="284" spans="2:11" ht="14.25" customHeight="1" outlineLevel="1" x14ac:dyDescent="0.25">
      <c r="B284" s="187">
        <f>Rajtlista!B290</f>
        <v>0</v>
      </c>
      <c r="C284" s="255" t="str">
        <f>Rajtlista!C290</f>
        <v/>
      </c>
      <c r="D284" s="256" t="str">
        <f>Rajtlista!E290</f>
        <v/>
      </c>
      <c r="E284" s="256" t="str">
        <f>Rajtlista!F290</f>
        <v/>
      </c>
      <c r="F284" s="256" t="str">
        <f>Rajtlista!G290</f>
        <v/>
      </c>
      <c r="G284" s="12"/>
      <c r="H284" s="13"/>
      <c r="I284" s="13"/>
      <c r="J284" s="14"/>
      <c r="K284" s="258"/>
    </row>
    <row r="285" spans="2:11" ht="14.25" customHeight="1" outlineLevel="1" x14ac:dyDescent="0.25">
      <c r="B285" s="187">
        <f>Rajtlista!B291</f>
        <v>0</v>
      </c>
      <c r="C285" s="255" t="str">
        <f>Rajtlista!C291</f>
        <v/>
      </c>
      <c r="D285" s="256" t="str">
        <f>Rajtlista!E291</f>
        <v/>
      </c>
      <c r="E285" s="256" t="str">
        <f>Rajtlista!F291</f>
        <v/>
      </c>
      <c r="F285" s="256" t="str">
        <f>Rajtlista!G291</f>
        <v/>
      </c>
      <c r="G285" s="12"/>
      <c r="H285" s="13"/>
      <c r="I285" s="13"/>
      <c r="J285" s="14"/>
      <c r="K285" s="258"/>
    </row>
    <row r="286" spans="2:11" ht="14.25" customHeight="1" outlineLevel="1" x14ac:dyDescent="0.25">
      <c r="B286" s="187">
        <f>Rajtlista!B292</f>
        <v>0</v>
      </c>
      <c r="C286" s="255" t="str">
        <f>Rajtlista!C292</f>
        <v/>
      </c>
      <c r="D286" s="256" t="str">
        <f>Rajtlista!E292</f>
        <v/>
      </c>
      <c r="E286" s="256" t="str">
        <f>Rajtlista!F292</f>
        <v/>
      </c>
      <c r="F286" s="256" t="str">
        <f>Rajtlista!G292</f>
        <v/>
      </c>
      <c r="G286" s="12"/>
      <c r="H286" s="13"/>
      <c r="I286" s="13"/>
      <c r="J286" s="14"/>
      <c r="K286" s="258"/>
    </row>
    <row r="287" spans="2:11" ht="14.25" customHeight="1" outlineLevel="1" x14ac:dyDescent="0.25">
      <c r="B287" s="187">
        <f>Rajtlista!B293</f>
        <v>0</v>
      </c>
      <c r="C287" s="255" t="str">
        <f>Rajtlista!C293</f>
        <v/>
      </c>
      <c r="D287" s="256" t="str">
        <f>Rajtlista!E293</f>
        <v/>
      </c>
      <c r="E287" s="256" t="str">
        <f>Rajtlista!F293</f>
        <v/>
      </c>
      <c r="F287" s="256" t="str">
        <f>Rajtlista!G293</f>
        <v/>
      </c>
      <c r="G287" s="12"/>
      <c r="H287" s="13"/>
      <c r="I287" s="13"/>
      <c r="J287" s="14"/>
      <c r="K287" s="258"/>
    </row>
    <row r="288" spans="2:11" ht="14.25" customHeight="1" outlineLevel="1" x14ac:dyDescent="0.25">
      <c r="B288" s="187">
        <f>Rajtlista!B294</f>
        <v>0</v>
      </c>
      <c r="C288" s="255" t="str">
        <f>Rajtlista!C294</f>
        <v/>
      </c>
      <c r="D288" s="256" t="str">
        <f>Rajtlista!E294</f>
        <v/>
      </c>
      <c r="E288" s="256" t="str">
        <f>Rajtlista!F294</f>
        <v/>
      </c>
      <c r="F288" s="256" t="str">
        <f>Rajtlista!G294</f>
        <v/>
      </c>
      <c r="G288" s="12"/>
      <c r="H288" s="13"/>
      <c r="I288" s="13"/>
      <c r="J288" s="14"/>
      <c r="K288" s="258"/>
    </row>
    <row r="289" spans="2:11" ht="14.25" customHeight="1" outlineLevel="1" x14ac:dyDescent="0.25">
      <c r="B289" s="187">
        <f>Rajtlista!B295</f>
        <v>0</v>
      </c>
      <c r="C289" s="255" t="str">
        <f>Rajtlista!C295</f>
        <v/>
      </c>
      <c r="D289" s="256" t="str">
        <f>Rajtlista!E295</f>
        <v/>
      </c>
      <c r="E289" s="256" t="str">
        <f>Rajtlista!F295</f>
        <v/>
      </c>
      <c r="F289" s="256" t="str">
        <f>Rajtlista!G295</f>
        <v/>
      </c>
      <c r="G289" s="12"/>
      <c r="H289" s="13"/>
      <c r="I289" s="13"/>
      <c r="J289" s="14"/>
      <c r="K289" s="258"/>
    </row>
    <row r="290" spans="2:11" ht="14.25" customHeight="1" outlineLevel="1" x14ac:dyDescent="0.25">
      <c r="B290" s="187">
        <f>Rajtlista!B296</f>
        <v>0</v>
      </c>
      <c r="C290" s="255" t="str">
        <f>Rajtlista!C296</f>
        <v/>
      </c>
      <c r="D290" s="256" t="str">
        <f>Rajtlista!E296</f>
        <v/>
      </c>
      <c r="E290" s="256" t="str">
        <f>Rajtlista!F296</f>
        <v/>
      </c>
      <c r="F290" s="256" t="str">
        <f>Rajtlista!G296</f>
        <v/>
      </c>
      <c r="G290" s="12"/>
      <c r="H290" s="13"/>
      <c r="I290" s="13"/>
      <c r="J290" s="14"/>
      <c r="K290" s="258"/>
    </row>
    <row r="291" spans="2:11" ht="14.25" customHeight="1" outlineLevel="1" x14ac:dyDescent="0.25">
      <c r="B291" s="187">
        <f>Rajtlista!B297</f>
        <v>0</v>
      </c>
      <c r="C291" s="255" t="str">
        <f>Rajtlista!C297</f>
        <v/>
      </c>
      <c r="D291" s="256" t="str">
        <f>Rajtlista!E297</f>
        <v/>
      </c>
      <c r="E291" s="256" t="str">
        <f>Rajtlista!F297</f>
        <v/>
      </c>
      <c r="F291" s="256" t="str">
        <f>Rajtlista!G297</f>
        <v/>
      </c>
      <c r="G291" s="12"/>
      <c r="H291" s="13"/>
      <c r="I291" s="13"/>
      <c r="J291" s="14"/>
      <c r="K291" s="258"/>
    </row>
    <row r="292" spans="2:11" ht="14.25" customHeight="1" outlineLevel="1" x14ac:dyDescent="0.25">
      <c r="B292" s="215">
        <f>Rajtlista!B298</f>
        <v>0</v>
      </c>
      <c r="C292" s="259" t="str">
        <f>Rajtlista!C298</f>
        <v/>
      </c>
      <c r="D292" s="260" t="str">
        <f>Rajtlista!E298</f>
        <v/>
      </c>
      <c r="E292" s="260" t="str">
        <f>Rajtlista!F298</f>
        <v/>
      </c>
      <c r="F292" s="260" t="str">
        <f>Rajtlista!G298</f>
        <v/>
      </c>
      <c r="G292" s="15"/>
      <c r="H292" s="16"/>
      <c r="I292" s="16"/>
      <c r="J292" s="17"/>
      <c r="K292" s="261"/>
    </row>
    <row r="293" spans="2:11" ht="14.25" customHeight="1" outlineLevel="1" x14ac:dyDescent="0.25">
      <c r="B293" s="262"/>
      <c r="C293" s="263"/>
      <c r="D293" s="264"/>
      <c r="E293" s="264"/>
      <c r="F293" s="264"/>
      <c r="G293" s="265"/>
      <c r="H293" s="265"/>
      <c r="I293" s="265"/>
      <c r="J293" s="265"/>
      <c r="K293" s="266"/>
    </row>
    <row r="294" spans="2:11" ht="18.75" customHeight="1" x14ac:dyDescent="0.25">
      <c r="B294" s="492">
        <f>Rajtlista!B300:G300</f>
        <v>0</v>
      </c>
      <c r="C294" s="493"/>
      <c r="D294" s="494"/>
      <c r="E294" s="494"/>
      <c r="F294" s="494"/>
      <c r="G294" s="18" t="e">
        <f>IF(VLOOKUP($B294,Kategóriák!$C$5:$L$25,6,FALSE)=0,"-",VLOOKUP($B294,Kategóriák!$C$5:$L$25,6,FALSE))</f>
        <v>#N/A</v>
      </c>
      <c r="H294" s="19" t="e">
        <f>IF(VLOOKUP($B294,Kategóriák!$C$5:$L$25,7,FALSE)=0,"-",VLOOKUP($B294,Kategóriák!$C$5:$L$25,7,FALSE))</f>
        <v>#N/A</v>
      </c>
      <c r="I294" s="19" t="e">
        <f>IF(VLOOKUP($B294,Kategóriák!$C$5:$L$25,8,FALSE)=0,"-",VLOOKUP($B294,Kategóriák!$C$5:$L$25,8,FALSE))</f>
        <v>#N/A</v>
      </c>
      <c r="J294" s="20" t="e">
        <f>IF(VLOOKUP($B294,Kategóriák!$C$5:$L$25,9,FALSE)=0,"-",VLOOKUP($B294,Kategóriák!$C$5:$L$25,9,FALSE))</f>
        <v>#N/A</v>
      </c>
      <c r="K294" s="251" t="e">
        <f>IF(VLOOKUP($B294,Kategóriák!$C$5:$L$25,10,FALSE)=0,"-",VLOOKUP($B294,Kategóriák!$C$5:$L$25,10,FALSE))</f>
        <v>#N/A</v>
      </c>
    </row>
    <row r="295" spans="2:11" ht="14.25" customHeight="1" outlineLevel="1" x14ac:dyDescent="0.25">
      <c r="B295" s="180">
        <f>Rajtlista!B301</f>
        <v>0</v>
      </c>
      <c r="C295" s="252" t="str">
        <f>Rajtlista!C301</f>
        <v/>
      </c>
      <c r="D295" s="253" t="str">
        <f>Rajtlista!E301</f>
        <v/>
      </c>
      <c r="E295" s="253" t="str">
        <f>Rajtlista!F301</f>
        <v/>
      </c>
      <c r="F295" s="253" t="str">
        <f>Rajtlista!G301</f>
        <v/>
      </c>
      <c r="G295" s="8"/>
      <c r="H295" s="9"/>
      <c r="I295" s="9"/>
      <c r="J295" s="10"/>
      <c r="K295" s="267"/>
    </row>
    <row r="296" spans="2:11" ht="14.25" customHeight="1" outlineLevel="1" x14ac:dyDescent="0.25">
      <c r="B296" s="187">
        <f>Rajtlista!B302</f>
        <v>0</v>
      </c>
      <c r="C296" s="255" t="str">
        <f>Rajtlista!C302</f>
        <v/>
      </c>
      <c r="D296" s="256" t="str">
        <f>Rajtlista!E302</f>
        <v/>
      </c>
      <c r="E296" s="256" t="str">
        <f>Rajtlista!F302</f>
        <v/>
      </c>
      <c r="F296" s="256" t="str">
        <f>Rajtlista!G302</f>
        <v/>
      </c>
      <c r="G296" s="12"/>
      <c r="H296" s="13"/>
      <c r="I296" s="13"/>
      <c r="J296" s="14"/>
      <c r="K296" s="258"/>
    </row>
    <row r="297" spans="2:11" ht="14.25" customHeight="1" outlineLevel="1" x14ac:dyDescent="0.25">
      <c r="B297" s="187">
        <f>Rajtlista!B303</f>
        <v>0</v>
      </c>
      <c r="C297" s="255" t="str">
        <f>Rajtlista!C303</f>
        <v/>
      </c>
      <c r="D297" s="256" t="str">
        <f>Rajtlista!E303</f>
        <v/>
      </c>
      <c r="E297" s="256" t="str">
        <f>Rajtlista!F303</f>
        <v/>
      </c>
      <c r="F297" s="256" t="str">
        <f>Rajtlista!G303</f>
        <v/>
      </c>
      <c r="G297" s="12"/>
      <c r="H297" s="13"/>
      <c r="I297" s="13"/>
      <c r="J297" s="14"/>
      <c r="K297" s="258"/>
    </row>
    <row r="298" spans="2:11" ht="14.25" customHeight="1" outlineLevel="1" x14ac:dyDescent="0.25">
      <c r="B298" s="187">
        <f>Rajtlista!B304</f>
        <v>0</v>
      </c>
      <c r="C298" s="255" t="str">
        <f>Rajtlista!C304</f>
        <v/>
      </c>
      <c r="D298" s="256" t="str">
        <f>Rajtlista!E304</f>
        <v/>
      </c>
      <c r="E298" s="256" t="str">
        <f>Rajtlista!F304</f>
        <v/>
      </c>
      <c r="F298" s="256" t="str">
        <f>Rajtlista!G304</f>
        <v/>
      </c>
      <c r="G298" s="12"/>
      <c r="H298" s="13"/>
      <c r="I298" s="13"/>
      <c r="J298" s="14"/>
      <c r="K298" s="258"/>
    </row>
    <row r="299" spans="2:11" ht="14.25" customHeight="1" outlineLevel="1" x14ac:dyDescent="0.25">
      <c r="B299" s="187">
        <f>Rajtlista!B305</f>
        <v>0</v>
      </c>
      <c r="C299" s="255" t="str">
        <f>Rajtlista!C305</f>
        <v/>
      </c>
      <c r="D299" s="256" t="str">
        <f>Rajtlista!E305</f>
        <v/>
      </c>
      <c r="E299" s="256" t="str">
        <f>Rajtlista!F305</f>
        <v/>
      </c>
      <c r="F299" s="256" t="str">
        <f>Rajtlista!G305</f>
        <v/>
      </c>
      <c r="G299" s="12"/>
      <c r="H299" s="13"/>
      <c r="I299" s="13"/>
      <c r="J299" s="14"/>
      <c r="K299" s="258"/>
    </row>
    <row r="300" spans="2:11" ht="14.25" customHeight="1" outlineLevel="1" x14ac:dyDescent="0.25">
      <c r="B300" s="187">
        <f>Rajtlista!B306</f>
        <v>0</v>
      </c>
      <c r="C300" s="255" t="str">
        <f>Rajtlista!C306</f>
        <v/>
      </c>
      <c r="D300" s="256" t="str">
        <f>Rajtlista!E306</f>
        <v/>
      </c>
      <c r="E300" s="256" t="str">
        <f>Rajtlista!F306</f>
        <v/>
      </c>
      <c r="F300" s="256" t="str">
        <f>Rajtlista!G306</f>
        <v/>
      </c>
      <c r="G300" s="12"/>
      <c r="H300" s="13"/>
      <c r="I300" s="13"/>
      <c r="J300" s="14"/>
      <c r="K300" s="258"/>
    </row>
    <row r="301" spans="2:11" ht="14.25" customHeight="1" outlineLevel="1" x14ac:dyDescent="0.25">
      <c r="B301" s="187">
        <f>Rajtlista!B307</f>
        <v>0</v>
      </c>
      <c r="C301" s="255" t="str">
        <f>Rajtlista!C307</f>
        <v/>
      </c>
      <c r="D301" s="256" t="str">
        <f>Rajtlista!E307</f>
        <v/>
      </c>
      <c r="E301" s="256" t="str">
        <f>Rajtlista!F307</f>
        <v/>
      </c>
      <c r="F301" s="256" t="str">
        <f>Rajtlista!G307</f>
        <v/>
      </c>
      <c r="G301" s="12"/>
      <c r="H301" s="13"/>
      <c r="I301" s="13"/>
      <c r="J301" s="14"/>
      <c r="K301" s="258"/>
    </row>
    <row r="302" spans="2:11" ht="14.25" customHeight="1" outlineLevel="1" x14ac:dyDescent="0.25">
      <c r="B302" s="187">
        <f>Rajtlista!B308</f>
        <v>0</v>
      </c>
      <c r="C302" s="255" t="str">
        <f>Rajtlista!C308</f>
        <v/>
      </c>
      <c r="D302" s="256" t="str">
        <f>Rajtlista!E308</f>
        <v/>
      </c>
      <c r="E302" s="256" t="str">
        <f>Rajtlista!F308</f>
        <v/>
      </c>
      <c r="F302" s="256" t="str">
        <f>Rajtlista!G308</f>
        <v/>
      </c>
      <c r="G302" s="12"/>
      <c r="H302" s="13"/>
      <c r="I302" s="13"/>
      <c r="J302" s="14"/>
      <c r="K302" s="258"/>
    </row>
    <row r="303" spans="2:11" ht="14.25" customHeight="1" outlineLevel="1" x14ac:dyDescent="0.25">
      <c r="B303" s="187">
        <f>Rajtlista!B309</f>
        <v>0</v>
      </c>
      <c r="C303" s="255" t="str">
        <f>Rajtlista!C309</f>
        <v/>
      </c>
      <c r="D303" s="256" t="str">
        <f>Rajtlista!E309</f>
        <v/>
      </c>
      <c r="E303" s="256" t="str">
        <f>Rajtlista!F309</f>
        <v/>
      </c>
      <c r="F303" s="256" t="str">
        <f>Rajtlista!G309</f>
        <v/>
      </c>
      <c r="G303" s="12"/>
      <c r="H303" s="13"/>
      <c r="I303" s="13"/>
      <c r="J303" s="14"/>
      <c r="K303" s="258"/>
    </row>
    <row r="304" spans="2:11" ht="14.25" customHeight="1" outlineLevel="1" x14ac:dyDescent="0.25">
      <c r="B304" s="187">
        <f>Rajtlista!B310</f>
        <v>0</v>
      </c>
      <c r="C304" s="255" t="str">
        <f>Rajtlista!C310</f>
        <v/>
      </c>
      <c r="D304" s="256" t="str">
        <f>Rajtlista!E310</f>
        <v/>
      </c>
      <c r="E304" s="256" t="str">
        <f>Rajtlista!F310</f>
        <v/>
      </c>
      <c r="F304" s="256" t="str">
        <f>Rajtlista!G310</f>
        <v/>
      </c>
      <c r="G304" s="12"/>
      <c r="H304" s="13"/>
      <c r="I304" s="13"/>
      <c r="J304" s="14"/>
      <c r="K304" s="258"/>
    </row>
    <row r="305" spans="2:11" ht="14.25" customHeight="1" outlineLevel="1" x14ac:dyDescent="0.25">
      <c r="B305" s="187">
        <f>Rajtlista!B311</f>
        <v>0</v>
      </c>
      <c r="C305" s="255" t="str">
        <f>Rajtlista!C311</f>
        <v/>
      </c>
      <c r="D305" s="256" t="str">
        <f>Rajtlista!E311</f>
        <v/>
      </c>
      <c r="E305" s="256" t="str">
        <f>Rajtlista!F311</f>
        <v/>
      </c>
      <c r="F305" s="256" t="str">
        <f>Rajtlista!G311</f>
        <v/>
      </c>
      <c r="G305" s="12"/>
      <c r="H305" s="13"/>
      <c r="I305" s="13"/>
      <c r="J305" s="14"/>
      <c r="K305" s="258"/>
    </row>
    <row r="306" spans="2:11" ht="14.25" customHeight="1" outlineLevel="1" x14ac:dyDescent="0.25">
      <c r="B306" s="187">
        <f>Rajtlista!B312</f>
        <v>0</v>
      </c>
      <c r="C306" s="255" t="str">
        <f>Rajtlista!C312</f>
        <v/>
      </c>
      <c r="D306" s="256" t="str">
        <f>Rajtlista!E312</f>
        <v/>
      </c>
      <c r="E306" s="256" t="str">
        <f>Rajtlista!F312</f>
        <v/>
      </c>
      <c r="F306" s="256" t="str">
        <f>Rajtlista!G312</f>
        <v/>
      </c>
      <c r="G306" s="12"/>
      <c r="H306" s="13"/>
      <c r="I306" s="13"/>
      <c r="J306" s="14"/>
      <c r="K306" s="258"/>
    </row>
    <row r="307" spans="2:11" ht="14.25" customHeight="1" outlineLevel="1" x14ac:dyDescent="0.25">
      <c r="B307" s="187">
        <f>Rajtlista!B313</f>
        <v>0</v>
      </c>
      <c r="C307" s="255" t="str">
        <f>Rajtlista!C313</f>
        <v/>
      </c>
      <c r="D307" s="256" t="str">
        <f>Rajtlista!E313</f>
        <v/>
      </c>
      <c r="E307" s="256" t="str">
        <f>Rajtlista!F313</f>
        <v/>
      </c>
      <c r="F307" s="256" t="str">
        <f>Rajtlista!G313</f>
        <v/>
      </c>
      <c r="G307" s="12"/>
      <c r="H307" s="13"/>
      <c r="I307" s="13"/>
      <c r="J307" s="14"/>
      <c r="K307" s="258"/>
    </row>
    <row r="308" spans="2:11" ht="14.25" customHeight="1" outlineLevel="1" x14ac:dyDescent="0.25">
      <c r="B308" s="187">
        <f>Rajtlista!B314</f>
        <v>0</v>
      </c>
      <c r="C308" s="255" t="str">
        <f>Rajtlista!C314</f>
        <v/>
      </c>
      <c r="D308" s="256" t="str">
        <f>Rajtlista!E314</f>
        <v/>
      </c>
      <c r="E308" s="256" t="str">
        <f>Rajtlista!F314</f>
        <v/>
      </c>
      <c r="F308" s="256" t="str">
        <f>Rajtlista!G314</f>
        <v/>
      </c>
      <c r="G308" s="12"/>
      <c r="H308" s="13"/>
      <c r="I308" s="13"/>
      <c r="J308" s="14"/>
      <c r="K308" s="258"/>
    </row>
    <row r="309" spans="2:11" ht="14.25" customHeight="1" outlineLevel="1" x14ac:dyDescent="0.25">
      <c r="B309" s="215">
        <f>Rajtlista!B315</f>
        <v>0</v>
      </c>
      <c r="C309" s="259" t="str">
        <f>Rajtlista!C315</f>
        <v/>
      </c>
      <c r="D309" s="260" t="str">
        <f>Rajtlista!E315</f>
        <v/>
      </c>
      <c r="E309" s="260" t="str">
        <f>Rajtlista!F315</f>
        <v/>
      </c>
      <c r="F309" s="260" t="str">
        <f>Rajtlista!G315</f>
        <v/>
      </c>
      <c r="G309" s="15"/>
      <c r="H309" s="16"/>
      <c r="I309" s="16"/>
      <c r="J309" s="17"/>
      <c r="K309" s="261"/>
    </row>
    <row r="310" spans="2:11" ht="14.25" customHeight="1" outlineLevel="1" x14ac:dyDescent="0.25">
      <c r="B310" s="262"/>
      <c r="C310" s="263"/>
      <c r="D310" s="264"/>
      <c r="E310" s="264"/>
      <c r="F310" s="264"/>
      <c r="G310" s="265"/>
      <c r="H310" s="265"/>
      <c r="I310" s="265"/>
      <c r="J310" s="265"/>
      <c r="K310" s="266"/>
    </row>
    <row r="311" spans="2:11" ht="18.75" customHeight="1" x14ac:dyDescent="0.25">
      <c r="B311" s="492">
        <f>Rajtlista!B317:G317</f>
        <v>0</v>
      </c>
      <c r="C311" s="493"/>
      <c r="D311" s="494"/>
      <c r="E311" s="494"/>
      <c r="F311" s="494"/>
      <c r="G311" s="18" t="e">
        <f>IF(VLOOKUP($B311,Kategóriák!$C$5:$L$25,6,FALSE)=0,"-",VLOOKUP($B311,Kategóriák!$C$5:$L$25,6,FALSE))</f>
        <v>#N/A</v>
      </c>
      <c r="H311" s="19" t="e">
        <f>IF(VLOOKUP($B311,Kategóriák!$C$5:$L$25,7,FALSE)=0,"-",VLOOKUP($B311,Kategóriák!$C$5:$L$25,7,FALSE))</f>
        <v>#N/A</v>
      </c>
      <c r="I311" s="19" t="e">
        <f>IF(VLOOKUP($B311,Kategóriák!$C$5:$L$25,8,FALSE)=0,"-",VLOOKUP($B311,Kategóriák!$C$5:$L$25,8,FALSE))</f>
        <v>#N/A</v>
      </c>
      <c r="J311" s="20" t="e">
        <f>IF(VLOOKUP($B311,Kategóriák!$C$5:$L$25,9,FALSE)=0,"-",VLOOKUP($B311,Kategóriák!$C$5:$L$25,9,FALSE))</f>
        <v>#N/A</v>
      </c>
      <c r="K311" s="251" t="e">
        <f>IF(VLOOKUP($B311,Kategóriák!$C$5:$L$25,10,FALSE)=0,"-",VLOOKUP($B311,Kategóriák!$C$5:$L$25,10,FALSE))</f>
        <v>#N/A</v>
      </c>
    </row>
    <row r="312" spans="2:11" ht="14.25" customHeight="1" outlineLevel="1" x14ac:dyDescent="0.25">
      <c r="B312" s="180">
        <f>Rajtlista!B318</f>
        <v>0</v>
      </c>
      <c r="C312" s="252" t="str">
        <f>Rajtlista!C318</f>
        <v/>
      </c>
      <c r="D312" s="253" t="str">
        <f>Rajtlista!E318</f>
        <v/>
      </c>
      <c r="E312" s="253" t="str">
        <f>Rajtlista!F318</f>
        <v/>
      </c>
      <c r="F312" s="253" t="str">
        <f>Rajtlista!G318</f>
        <v/>
      </c>
      <c r="G312" s="8"/>
      <c r="H312" s="9"/>
      <c r="I312" s="9"/>
      <c r="J312" s="10"/>
      <c r="K312" s="267"/>
    </row>
    <row r="313" spans="2:11" ht="14.25" customHeight="1" outlineLevel="1" x14ac:dyDescent="0.25">
      <c r="B313" s="187">
        <f>Rajtlista!B319</f>
        <v>0</v>
      </c>
      <c r="C313" s="255" t="str">
        <f>Rajtlista!C319</f>
        <v/>
      </c>
      <c r="D313" s="256" t="str">
        <f>Rajtlista!E319</f>
        <v/>
      </c>
      <c r="E313" s="256" t="str">
        <f>Rajtlista!F319</f>
        <v/>
      </c>
      <c r="F313" s="256" t="str">
        <f>Rajtlista!G319</f>
        <v/>
      </c>
      <c r="G313" s="12"/>
      <c r="H313" s="13"/>
      <c r="I313" s="13"/>
      <c r="J313" s="14"/>
      <c r="K313" s="258"/>
    </row>
    <row r="314" spans="2:11" ht="14.25" customHeight="1" outlineLevel="1" x14ac:dyDescent="0.25">
      <c r="B314" s="187">
        <f>Rajtlista!B320</f>
        <v>0</v>
      </c>
      <c r="C314" s="255" t="str">
        <f>Rajtlista!C320</f>
        <v/>
      </c>
      <c r="D314" s="256" t="str">
        <f>Rajtlista!E320</f>
        <v/>
      </c>
      <c r="E314" s="256" t="str">
        <f>Rajtlista!F320</f>
        <v/>
      </c>
      <c r="F314" s="256" t="str">
        <f>Rajtlista!G320</f>
        <v/>
      </c>
      <c r="G314" s="12"/>
      <c r="H314" s="13"/>
      <c r="I314" s="13"/>
      <c r="J314" s="14"/>
      <c r="K314" s="258"/>
    </row>
    <row r="315" spans="2:11" ht="14.25" customHeight="1" outlineLevel="1" x14ac:dyDescent="0.25">
      <c r="B315" s="187">
        <f>Rajtlista!B321</f>
        <v>0</v>
      </c>
      <c r="C315" s="255" t="str">
        <f>Rajtlista!C321</f>
        <v/>
      </c>
      <c r="D315" s="256" t="str">
        <f>Rajtlista!E321</f>
        <v/>
      </c>
      <c r="E315" s="256" t="str">
        <f>Rajtlista!F321</f>
        <v/>
      </c>
      <c r="F315" s="256" t="str">
        <f>Rajtlista!G321</f>
        <v/>
      </c>
      <c r="G315" s="12"/>
      <c r="H315" s="13"/>
      <c r="I315" s="13"/>
      <c r="J315" s="14"/>
      <c r="K315" s="258"/>
    </row>
    <row r="316" spans="2:11" ht="14.25" customHeight="1" outlineLevel="1" x14ac:dyDescent="0.25">
      <c r="B316" s="187">
        <f>Rajtlista!B322</f>
        <v>0</v>
      </c>
      <c r="C316" s="255" t="str">
        <f>Rajtlista!C322</f>
        <v/>
      </c>
      <c r="D316" s="256" t="str">
        <f>Rajtlista!E322</f>
        <v/>
      </c>
      <c r="E316" s="256" t="str">
        <f>Rajtlista!F322</f>
        <v/>
      </c>
      <c r="F316" s="256" t="str">
        <f>Rajtlista!G322</f>
        <v/>
      </c>
      <c r="G316" s="12"/>
      <c r="H316" s="13"/>
      <c r="I316" s="13"/>
      <c r="J316" s="14"/>
      <c r="K316" s="258"/>
    </row>
    <row r="317" spans="2:11" ht="14.25" customHeight="1" outlineLevel="1" x14ac:dyDescent="0.25">
      <c r="B317" s="187">
        <f>Rajtlista!B323</f>
        <v>0</v>
      </c>
      <c r="C317" s="255" t="str">
        <f>Rajtlista!C323</f>
        <v/>
      </c>
      <c r="D317" s="256" t="str">
        <f>Rajtlista!E323</f>
        <v/>
      </c>
      <c r="E317" s="256" t="str">
        <f>Rajtlista!F323</f>
        <v/>
      </c>
      <c r="F317" s="256" t="str">
        <f>Rajtlista!G323</f>
        <v/>
      </c>
      <c r="G317" s="12"/>
      <c r="H317" s="13"/>
      <c r="I317" s="13"/>
      <c r="J317" s="14"/>
      <c r="K317" s="258"/>
    </row>
    <row r="318" spans="2:11" ht="14.25" customHeight="1" outlineLevel="1" x14ac:dyDescent="0.25">
      <c r="B318" s="187">
        <f>Rajtlista!B324</f>
        <v>0</v>
      </c>
      <c r="C318" s="255" t="str">
        <f>Rajtlista!C324</f>
        <v/>
      </c>
      <c r="D318" s="256" t="str">
        <f>Rajtlista!E324</f>
        <v/>
      </c>
      <c r="E318" s="256" t="str">
        <f>Rajtlista!F324</f>
        <v/>
      </c>
      <c r="F318" s="256" t="str">
        <f>Rajtlista!G324</f>
        <v/>
      </c>
      <c r="G318" s="12"/>
      <c r="H318" s="13"/>
      <c r="I318" s="13"/>
      <c r="J318" s="14"/>
      <c r="K318" s="258"/>
    </row>
    <row r="319" spans="2:11" ht="14.25" customHeight="1" outlineLevel="1" x14ac:dyDescent="0.25">
      <c r="B319" s="187">
        <f>Rajtlista!B325</f>
        <v>0</v>
      </c>
      <c r="C319" s="255" t="str">
        <f>Rajtlista!C325</f>
        <v/>
      </c>
      <c r="D319" s="256" t="str">
        <f>Rajtlista!E325</f>
        <v/>
      </c>
      <c r="E319" s="256" t="str">
        <f>Rajtlista!F325</f>
        <v/>
      </c>
      <c r="F319" s="256" t="str">
        <f>Rajtlista!G325</f>
        <v/>
      </c>
      <c r="G319" s="12"/>
      <c r="H319" s="13"/>
      <c r="I319" s="13"/>
      <c r="J319" s="14"/>
      <c r="K319" s="258"/>
    </row>
    <row r="320" spans="2:11" ht="14.25" customHeight="1" outlineLevel="1" x14ac:dyDescent="0.25">
      <c r="B320" s="187">
        <f>Rajtlista!B326</f>
        <v>0</v>
      </c>
      <c r="C320" s="255" t="str">
        <f>Rajtlista!C326</f>
        <v/>
      </c>
      <c r="D320" s="256" t="str">
        <f>Rajtlista!E326</f>
        <v/>
      </c>
      <c r="E320" s="256" t="str">
        <f>Rajtlista!F326</f>
        <v/>
      </c>
      <c r="F320" s="256" t="str">
        <f>Rajtlista!G326</f>
        <v/>
      </c>
      <c r="G320" s="12"/>
      <c r="H320" s="13"/>
      <c r="I320" s="13"/>
      <c r="J320" s="14"/>
      <c r="K320" s="258"/>
    </row>
    <row r="321" spans="2:11" ht="14.25" customHeight="1" outlineLevel="1" x14ac:dyDescent="0.25">
      <c r="B321" s="187">
        <f>Rajtlista!B327</f>
        <v>0</v>
      </c>
      <c r="C321" s="255" t="str">
        <f>Rajtlista!C327</f>
        <v/>
      </c>
      <c r="D321" s="256" t="str">
        <f>Rajtlista!E327</f>
        <v/>
      </c>
      <c r="E321" s="256" t="str">
        <f>Rajtlista!F327</f>
        <v/>
      </c>
      <c r="F321" s="256" t="str">
        <f>Rajtlista!G327</f>
        <v/>
      </c>
      <c r="G321" s="12"/>
      <c r="H321" s="13"/>
      <c r="I321" s="13"/>
      <c r="J321" s="14"/>
      <c r="K321" s="258"/>
    </row>
    <row r="322" spans="2:11" ht="14.25" customHeight="1" outlineLevel="1" x14ac:dyDescent="0.25">
      <c r="B322" s="187">
        <f>Rajtlista!B328</f>
        <v>0</v>
      </c>
      <c r="C322" s="255" t="str">
        <f>Rajtlista!C328</f>
        <v/>
      </c>
      <c r="D322" s="256" t="str">
        <f>Rajtlista!E328</f>
        <v/>
      </c>
      <c r="E322" s="256" t="str">
        <f>Rajtlista!F328</f>
        <v/>
      </c>
      <c r="F322" s="256" t="str">
        <f>Rajtlista!G328</f>
        <v/>
      </c>
      <c r="G322" s="12"/>
      <c r="H322" s="13"/>
      <c r="I322" s="13"/>
      <c r="J322" s="14"/>
      <c r="K322" s="258"/>
    </row>
    <row r="323" spans="2:11" ht="14.25" customHeight="1" outlineLevel="1" x14ac:dyDescent="0.25">
      <c r="B323" s="187">
        <f>Rajtlista!B329</f>
        <v>0</v>
      </c>
      <c r="C323" s="255" t="str">
        <f>Rajtlista!C329</f>
        <v/>
      </c>
      <c r="D323" s="256" t="str">
        <f>Rajtlista!E329</f>
        <v/>
      </c>
      <c r="E323" s="256" t="str">
        <f>Rajtlista!F329</f>
        <v/>
      </c>
      <c r="F323" s="256" t="str">
        <f>Rajtlista!G329</f>
        <v/>
      </c>
      <c r="G323" s="12"/>
      <c r="H323" s="13"/>
      <c r="I323" s="13"/>
      <c r="J323" s="14"/>
      <c r="K323" s="258"/>
    </row>
    <row r="324" spans="2:11" ht="14.25" customHeight="1" outlineLevel="1" x14ac:dyDescent="0.25">
      <c r="B324" s="187">
        <f>Rajtlista!B330</f>
        <v>0</v>
      </c>
      <c r="C324" s="255" t="str">
        <f>Rajtlista!C330</f>
        <v/>
      </c>
      <c r="D324" s="256" t="str">
        <f>Rajtlista!E330</f>
        <v/>
      </c>
      <c r="E324" s="256" t="str">
        <f>Rajtlista!F330</f>
        <v/>
      </c>
      <c r="F324" s="256" t="str">
        <f>Rajtlista!G330</f>
        <v/>
      </c>
      <c r="G324" s="12"/>
      <c r="H324" s="13"/>
      <c r="I324" s="13"/>
      <c r="J324" s="14"/>
      <c r="K324" s="258"/>
    </row>
    <row r="325" spans="2:11" ht="14.25" customHeight="1" outlineLevel="1" x14ac:dyDescent="0.25">
      <c r="B325" s="187">
        <f>Rajtlista!B331</f>
        <v>0</v>
      </c>
      <c r="C325" s="255" t="str">
        <f>Rajtlista!C331</f>
        <v/>
      </c>
      <c r="D325" s="256" t="str">
        <f>Rajtlista!E331</f>
        <v/>
      </c>
      <c r="E325" s="256" t="str">
        <f>Rajtlista!F331</f>
        <v/>
      </c>
      <c r="F325" s="256" t="str">
        <f>Rajtlista!G331</f>
        <v/>
      </c>
      <c r="G325" s="12"/>
      <c r="H325" s="13"/>
      <c r="I325" s="13"/>
      <c r="J325" s="14"/>
      <c r="K325" s="258"/>
    </row>
    <row r="326" spans="2:11" ht="14.25" customHeight="1" outlineLevel="1" x14ac:dyDescent="0.25">
      <c r="B326" s="215">
        <f>Rajtlista!B332</f>
        <v>0</v>
      </c>
      <c r="C326" s="259" t="str">
        <f>Rajtlista!C332</f>
        <v/>
      </c>
      <c r="D326" s="260" t="str">
        <f>Rajtlista!E332</f>
        <v/>
      </c>
      <c r="E326" s="260" t="str">
        <f>Rajtlista!F332</f>
        <v/>
      </c>
      <c r="F326" s="260" t="str">
        <f>Rajtlista!G332</f>
        <v/>
      </c>
      <c r="G326" s="15"/>
      <c r="H326" s="16"/>
      <c r="I326" s="16"/>
      <c r="J326" s="17"/>
      <c r="K326" s="261"/>
    </row>
    <row r="327" spans="2:11" ht="14.25" customHeight="1" outlineLevel="1" x14ac:dyDescent="0.25">
      <c r="B327" s="262"/>
      <c r="C327" s="263"/>
      <c r="D327" s="264"/>
      <c r="E327" s="264"/>
      <c r="F327" s="264"/>
      <c r="G327" s="265"/>
      <c r="H327" s="265"/>
      <c r="I327" s="265"/>
      <c r="J327" s="265"/>
      <c r="K327" s="266"/>
    </row>
    <row r="328" spans="2:11" ht="18.75" customHeight="1" x14ac:dyDescent="0.25">
      <c r="B328" s="492">
        <f>Rajtlista!B334:G334</f>
        <v>0</v>
      </c>
      <c r="C328" s="493"/>
      <c r="D328" s="494"/>
      <c r="E328" s="494"/>
      <c r="F328" s="494"/>
      <c r="G328" s="18" t="e">
        <f>IF(VLOOKUP($B328,Kategóriák!$C$5:$L$25,6,FALSE)=0,"-",VLOOKUP($B328,Kategóriák!$C$5:$L$25,6,FALSE))</f>
        <v>#N/A</v>
      </c>
      <c r="H328" s="19" t="e">
        <f>IF(VLOOKUP($B328,Kategóriák!$C$5:$L$25,7,FALSE)=0,"-",VLOOKUP($B328,Kategóriák!$C$5:$L$25,7,FALSE))</f>
        <v>#N/A</v>
      </c>
      <c r="I328" s="19" t="e">
        <f>IF(VLOOKUP($B328,Kategóriák!$C$5:$L$25,8,FALSE)=0,"-",VLOOKUP($B328,Kategóriák!$C$5:$L$25,8,FALSE))</f>
        <v>#N/A</v>
      </c>
      <c r="J328" s="20" t="e">
        <f>IF(VLOOKUP($B328,Kategóriák!$C$5:$L$25,9,FALSE)=0,"-",VLOOKUP($B328,Kategóriák!$C$5:$L$25,9,FALSE))</f>
        <v>#N/A</v>
      </c>
      <c r="K328" s="251" t="e">
        <f>IF(VLOOKUP($B328,Kategóriák!$C$5:$L$25,10,FALSE)=0,"-",VLOOKUP($B328,Kategóriák!$C$5:$L$25,10,FALSE))</f>
        <v>#N/A</v>
      </c>
    </row>
    <row r="329" spans="2:11" ht="14.25" customHeight="1" outlineLevel="1" x14ac:dyDescent="0.25">
      <c r="B329" s="180">
        <f>Rajtlista!B335</f>
        <v>0</v>
      </c>
      <c r="C329" s="252" t="str">
        <f>Rajtlista!C335</f>
        <v/>
      </c>
      <c r="D329" s="253" t="str">
        <f>Rajtlista!E335</f>
        <v/>
      </c>
      <c r="E329" s="253" t="str">
        <f>Rajtlista!F335</f>
        <v/>
      </c>
      <c r="F329" s="253" t="str">
        <f>Rajtlista!G335</f>
        <v/>
      </c>
      <c r="G329" s="8"/>
      <c r="H329" s="9"/>
      <c r="I329" s="9"/>
      <c r="J329" s="10"/>
      <c r="K329" s="267"/>
    </row>
    <row r="330" spans="2:11" ht="14.25" customHeight="1" outlineLevel="1" x14ac:dyDescent="0.25">
      <c r="B330" s="187">
        <f>Rajtlista!B336</f>
        <v>0</v>
      </c>
      <c r="C330" s="255" t="str">
        <f>Rajtlista!C336</f>
        <v/>
      </c>
      <c r="D330" s="256" t="str">
        <f>Rajtlista!E336</f>
        <v/>
      </c>
      <c r="E330" s="256" t="str">
        <f>Rajtlista!F336</f>
        <v/>
      </c>
      <c r="F330" s="256" t="str">
        <f>Rajtlista!G336</f>
        <v/>
      </c>
      <c r="G330" s="12"/>
      <c r="H330" s="13"/>
      <c r="I330" s="13"/>
      <c r="J330" s="14"/>
      <c r="K330" s="258"/>
    </row>
    <row r="331" spans="2:11" ht="14.25" customHeight="1" outlineLevel="1" x14ac:dyDescent="0.25">
      <c r="B331" s="187">
        <f>Rajtlista!B337</f>
        <v>0</v>
      </c>
      <c r="C331" s="255" t="str">
        <f>Rajtlista!C337</f>
        <v/>
      </c>
      <c r="D331" s="256" t="str">
        <f>Rajtlista!E337</f>
        <v/>
      </c>
      <c r="E331" s="256" t="str">
        <f>Rajtlista!F337</f>
        <v/>
      </c>
      <c r="F331" s="256" t="str">
        <f>Rajtlista!G337</f>
        <v/>
      </c>
      <c r="G331" s="12"/>
      <c r="H331" s="13"/>
      <c r="I331" s="13"/>
      <c r="J331" s="14"/>
      <c r="K331" s="258"/>
    </row>
    <row r="332" spans="2:11" ht="14.25" customHeight="1" outlineLevel="1" x14ac:dyDescent="0.25">
      <c r="B332" s="187">
        <f>Rajtlista!B338</f>
        <v>0</v>
      </c>
      <c r="C332" s="255" t="str">
        <f>Rajtlista!C338</f>
        <v/>
      </c>
      <c r="D332" s="256" t="str">
        <f>Rajtlista!E338</f>
        <v/>
      </c>
      <c r="E332" s="256" t="str">
        <f>Rajtlista!F338</f>
        <v/>
      </c>
      <c r="F332" s="256" t="str">
        <f>Rajtlista!G338</f>
        <v/>
      </c>
      <c r="G332" s="12"/>
      <c r="H332" s="13"/>
      <c r="I332" s="13"/>
      <c r="J332" s="14"/>
      <c r="K332" s="258"/>
    </row>
    <row r="333" spans="2:11" ht="14.25" customHeight="1" outlineLevel="1" x14ac:dyDescent="0.25">
      <c r="B333" s="187">
        <f>Rajtlista!B339</f>
        <v>0</v>
      </c>
      <c r="C333" s="255" t="str">
        <f>Rajtlista!C339</f>
        <v/>
      </c>
      <c r="D333" s="256" t="str">
        <f>Rajtlista!E339</f>
        <v/>
      </c>
      <c r="E333" s="256" t="str">
        <f>Rajtlista!F339</f>
        <v/>
      </c>
      <c r="F333" s="256" t="str">
        <f>Rajtlista!G339</f>
        <v/>
      </c>
      <c r="G333" s="12"/>
      <c r="H333" s="13"/>
      <c r="I333" s="13"/>
      <c r="J333" s="14"/>
      <c r="K333" s="258"/>
    </row>
    <row r="334" spans="2:11" ht="14.25" customHeight="1" outlineLevel="1" x14ac:dyDescent="0.25">
      <c r="B334" s="187">
        <f>Rajtlista!B340</f>
        <v>0</v>
      </c>
      <c r="C334" s="255" t="str">
        <f>Rajtlista!C340</f>
        <v/>
      </c>
      <c r="D334" s="256" t="str">
        <f>Rajtlista!E340</f>
        <v/>
      </c>
      <c r="E334" s="256" t="str">
        <f>Rajtlista!F340</f>
        <v/>
      </c>
      <c r="F334" s="256" t="str">
        <f>Rajtlista!G340</f>
        <v/>
      </c>
      <c r="G334" s="12"/>
      <c r="H334" s="13"/>
      <c r="I334" s="13"/>
      <c r="J334" s="14"/>
      <c r="K334" s="258"/>
    </row>
    <row r="335" spans="2:11" ht="14.25" customHeight="1" outlineLevel="1" x14ac:dyDescent="0.25">
      <c r="B335" s="187">
        <f>Rajtlista!B341</f>
        <v>0</v>
      </c>
      <c r="C335" s="255" t="str">
        <f>Rajtlista!C341</f>
        <v/>
      </c>
      <c r="D335" s="256" t="str">
        <f>Rajtlista!E341</f>
        <v/>
      </c>
      <c r="E335" s="256" t="str">
        <f>Rajtlista!F341</f>
        <v/>
      </c>
      <c r="F335" s="256" t="str">
        <f>Rajtlista!G341</f>
        <v/>
      </c>
      <c r="G335" s="12"/>
      <c r="H335" s="13"/>
      <c r="I335" s="13"/>
      <c r="J335" s="14"/>
      <c r="K335" s="258"/>
    </row>
    <row r="336" spans="2:11" ht="14.25" customHeight="1" outlineLevel="1" x14ac:dyDescent="0.25">
      <c r="B336" s="187">
        <f>Rajtlista!B342</f>
        <v>0</v>
      </c>
      <c r="C336" s="255" t="str">
        <f>Rajtlista!C342</f>
        <v/>
      </c>
      <c r="D336" s="256" t="str">
        <f>Rajtlista!E342</f>
        <v/>
      </c>
      <c r="E336" s="256" t="str">
        <f>Rajtlista!F342</f>
        <v/>
      </c>
      <c r="F336" s="256" t="str">
        <f>Rajtlista!G342</f>
        <v/>
      </c>
      <c r="G336" s="12"/>
      <c r="H336" s="13"/>
      <c r="I336" s="13"/>
      <c r="J336" s="14"/>
      <c r="K336" s="258"/>
    </row>
    <row r="337" spans="2:11" ht="14.25" customHeight="1" outlineLevel="1" x14ac:dyDescent="0.25">
      <c r="B337" s="187">
        <f>Rajtlista!B343</f>
        <v>0</v>
      </c>
      <c r="C337" s="255" t="str">
        <f>Rajtlista!C343</f>
        <v/>
      </c>
      <c r="D337" s="256" t="str">
        <f>Rajtlista!E343</f>
        <v/>
      </c>
      <c r="E337" s="256" t="str">
        <f>Rajtlista!F343</f>
        <v/>
      </c>
      <c r="F337" s="256" t="str">
        <f>Rajtlista!G343</f>
        <v/>
      </c>
      <c r="G337" s="12"/>
      <c r="H337" s="13"/>
      <c r="I337" s="13"/>
      <c r="J337" s="14"/>
      <c r="K337" s="258"/>
    </row>
    <row r="338" spans="2:11" ht="14.25" customHeight="1" outlineLevel="1" x14ac:dyDescent="0.25">
      <c r="B338" s="187">
        <f>Rajtlista!B344</f>
        <v>0</v>
      </c>
      <c r="C338" s="255" t="str">
        <f>Rajtlista!C344</f>
        <v/>
      </c>
      <c r="D338" s="256" t="str">
        <f>Rajtlista!E344</f>
        <v/>
      </c>
      <c r="E338" s="256" t="str">
        <f>Rajtlista!F344</f>
        <v/>
      </c>
      <c r="F338" s="256" t="str">
        <f>Rajtlista!G344</f>
        <v/>
      </c>
      <c r="G338" s="12"/>
      <c r="H338" s="13"/>
      <c r="I338" s="13"/>
      <c r="J338" s="14"/>
      <c r="K338" s="258"/>
    </row>
    <row r="339" spans="2:11" ht="14.25" customHeight="1" outlineLevel="1" x14ac:dyDescent="0.25">
      <c r="B339" s="187">
        <f>Rajtlista!B345</f>
        <v>0</v>
      </c>
      <c r="C339" s="255" t="str">
        <f>Rajtlista!C345</f>
        <v/>
      </c>
      <c r="D339" s="256" t="str">
        <f>Rajtlista!E345</f>
        <v/>
      </c>
      <c r="E339" s="256" t="str">
        <f>Rajtlista!F345</f>
        <v/>
      </c>
      <c r="F339" s="256" t="str">
        <f>Rajtlista!G345</f>
        <v/>
      </c>
      <c r="G339" s="12"/>
      <c r="H339" s="13"/>
      <c r="I339" s="13"/>
      <c r="J339" s="14"/>
      <c r="K339" s="258"/>
    </row>
    <row r="340" spans="2:11" ht="14.25" customHeight="1" outlineLevel="1" x14ac:dyDescent="0.25">
      <c r="B340" s="187">
        <f>Rajtlista!B346</f>
        <v>0</v>
      </c>
      <c r="C340" s="255" t="str">
        <f>Rajtlista!C346</f>
        <v/>
      </c>
      <c r="D340" s="256" t="str">
        <f>Rajtlista!E346</f>
        <v/>
      </c>
      <c r="E340" s="256" t="str">
        <f>Rajtlista!F346</f>
        <v/>
      </c>
      <c r="F340" s="256" t="str">
        <f>Rajtlista!G346</f>
        <v/>
      </c>
      <c r="G340" s="12"/>
      <c r="H340" s="13"/>
      <c r="I340" s="13"/>
      <c r="J340" s="14"/>
      <c r="K340" s="258"/>
    </row>
    <row r="341" spans="2:11" ht="14.25" customHeight="1" outlineLevel="1" x14ac:dyDescent="0.25">
      <c r="B341" s="187">
        <f>Rajtlista!B347</f>
        <v>0</v>
      </c>
      <c r="C341" s="255" t="str">
        <f>Rajtlista!C347</f>
        <v/>
      </c>
      <c r="D341" s="256" t="str">
        <f>Rajtlista!E347</f>
        <v/>
      </c>
      <c r="E341" s="256" t="str">
        <f>Rajtlista!F347</f>
        <v/>
      </c>
      <c r="F341" s="256" t="str">
        <f>Rajtlista!G347</f>
        <v/>
      </c>
      <c r="G341" s="12"/>
      <c r="H341" s="13"/>
      <c r="I341" s="13"/>
      <c r="J341" s="14"/>
      <c r="K341" s="258"/>
    </row>
    <row r="342" spans="2:11" ht="14.25" customHeight="1" outlineLevel="1" x14ac:dyDescent="0.25">
      <c r="B342" s="187">
        <f>Rajtlista!B348</f>
        <v>0</v>
      </c>
      <c r="C342" s="255" t="str">
        <f>Rajtlista!C348</f>
        <v/>
      </c>
      <c r="D342" s="256" t="str">
        <f>Rajtlista!E348</f>
        <v/>
      </c>
      <c r="E342" s="256" t="str">
        <f>Rajtlista!F348</f>
        <v/>
      </c>
      <c r="F342" s="256" t="str">
        <f>Rajtlista!G348</f>
        <v/>
      </c>
      <c r="G342" s="12"/>
      <c r="H342" s="13"/>
      <c r="I342" s="13"/>
      <c r="J342" s="14"/>
      <c r="K342" s="258"/>
    </row>
    <row r="343" spans="2:11" ht="14.25" customHeight="1" outlineLevel="1" x14ac:dyDescent="0.25">
      <c r="B343" s="215">
        <f>Rajtlista!B349</f>
        <v>0</v>
      </c>
      <c r="C343" s="259" t="str">
        <f>Rajtlista!C349</f>
        <v/>
      </c>
      <c r="D343" s="260" t="str">
        <f>Rajtlista!E349</f>
        <v/>
      </c>
      <c r="E343" s="260" t="str">
        <f>Rajtlista!F349</f>
        <v/>
      </c>
      <c r="F343" s="260" t="str">
        <f>Rajtlista!G349</f>
        <v/>
      </c>
      <c r="G343" s="15"/>
      <c r="H343" s="16"/>
      <c r="I343" s="16"/>
      <c r="J343" s="17"/>
      <c r="K343" s="261"/>
    </row>
    <row r="344" spans="2:11" ht="14.25" hidden="1" customHeight="1" outlineLevel="1" thickBot="1" x14ac:dyDescent="0.3">
      <c r="B344" s="268"/>
      <c r="C344" s="220"/>
      <c r="D344" s="222"/>
      <c r="E344" s="222"/>
      <c r="F344" s="222"/>
      <c r="G344" s="269"/>
      <c r="H344" s="269"/>
      <c r="I344" s="269"/>
      <c r="J344" s="269"/>
      <c r="K344" s="270"/>
    </row>
  </sheetData>
  <autoFilter ref="B4:K343" xr:uid="{00000000-0009-0000-0000-000006000000}">
    <filterColumn colId="5" showButton="0"/>
    <filterColumn colId="6" showButton="0"/>
    <filterColumn colId="7" showButton="0"/>
  </autoFilter>
  <mergeCells count="24">
    <mergeCell ref="B328:F328"/>
    <mergeCell ref="B141:F141"/>
    <mergeCell ref="B158:F158"/>
    <mergeCell ref="B175:F175"/>
    <mergeCell ref="B192:F192"/>
    <mergeCell ref="B209:F209"/>
    <mergeCell ref="B226:F226"/>
    <mergeCell ref="B243:F243"/>
    <mergeCell ref="B260:F260"/>
    <mergeCell ref="B277:F277"/>
    <mergeCell ref="B294:F294"/>
    <mergeCell ref="B311:F311"/>
    <mergeCell ref="B124:F124"/>
    <mergeCell ref="B1:K1"/>
    <mergeCell ref="B2:K2"/>
    <mergeCell ref="B3:K3"/>
    <mergeCell ref="G4:J4"/>
    <mergeCell ref="B5:F5"/>
    <mergeCell ref="B22:F22"/>
    <mergeCell ref="B39:F39"/>
    <mergeCell ref="B56:F56"/>
    <mergeCell ref="B73:F73"/>
    <mergeCell ref="B90:F90"/>
    <mergeCell ref="B107:F107"/>
  </mergeCells>
  <printOptions horizontalCentered="1"/>
  <pageMargins left="0.43307086614173229" right="0.39370078740157483" top="2.2799999999999998" bottom="0.59055118110236227" header="0.51181102362204722" footer="0.23622047244094491"/>
  <pageSetup paperSize="9" scale="97" fitToHeight="0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rowBreaks count="1" manualBreakCount="1">
    <brk id="72" min="1" max="10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4" filterMode="1">
    <pageSetUpPr fitToPage="1"/>
  </sheetPr>
  <dimension ref="B1:T343"/>
  <sheetViews>
    <sheetView showGridLines="0" view="pageBreakPreview" zoomScale="90" zoomScaleNormal="90" zoomScaleSheetLayoutView="90" workbookViewId="0">
      <pane ySplit="3" topLeftCell="A107" activePane="bottomLeft" state="frozen"/>
      <selection activeCell="A15" sqref="A15"/>
      <selection pane="bottomLeft" activeCell="C129" sqref="C129"/>
    </sheetView>
  </sheetViews>
  <sheetFormatPr defaultColWidth="8.6640625" defaultRowHeight="13.2" outlineLevelRow="1" outlineLevelCol="1" x14ac:dyDescent="0.25"/>
  <cols>
    <col min="1" max="1" width="2.6640625" style="74" customWidth="1"/>
    <col min="2" max="2" width="6.33203125" style="83" bestFit="1" customWidth="1"/>
    <col min="3" max="3" width="21.6640625" style="202" customWidth="1"/>
    <col min="4" max="4" width="12.6640625" style="83" hidden="1" customWidth="1" outlineLevel="1"/>
    <col min="5" max="5" width="6.6640625" style="83" bestFit="1" customWidth="1" collapsed="1"/>
    <col min="6" max="6" width="6.6640625" style="83" customWidth="1"/>
    <col min="7" max="7" width="22.44140625" style="83" customWidth="1"/>
    <col min="8" max="10" width="10.5546875" style="204" customWidth="1"/>
    <col min="11" max="11" width="3.33203125" style="317" customWidth="1"/>
    <col min="12" max="12" width="2.6640625" style="317" customWidth="1"/>
    <col min="13" max="13" width="3.33203125" style="317" customWidth="1"/>
    <col min="14" max="14" width="2.6640625" style="317" customWidth="1"/>
    <col min="15" max="15" width="13.6640625" style="318" customWidth="1"/>
    <col min="16" max="18" width="11.6640625" style="318" customWidth="1"/>
    <col min="19" max="19" width="31.33203125" style="204" hidden="1" customWidth="1" outlineLevel="1"/>
    <col min="20" max="20" width="10.5546875" style="319" customWidth="1" collapsed="1"/>
    <col min="21" max="16384" width="8.6640625" style="74"/>
  </cols>
  <sheetData>
    <row r="1" spans="2:20" ht="62.7" customHeight="1" thickBot="1" x14ac:dyDescent="0.3">
      <c r="B1" s="476" t="str">
        <f>+Rajtlista!B1</f>
        <v>SÍFUTÓ DIÁKOLIMPIA - 2020.02.12. - Mátraszentistván</v>
      </c>
      <c r="C1" s="504"/>
      <c r="D1" s="487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87"/>
      <c r="T1" s="476"/>
    </row>
    <row r="2" spans="2:20" ht="36.6" customHeight="1" thickBot="1" x14ac:dyDescent="0.3">
      <c r="B2" s="505" t="str">
        <f>+Rajtlista!B2</f>
        <v xml:space="preserve">Egyéni futam / Individual Race </v>
      </c>
      <c r="C2" s="505"/>
      <c r="D2" s="487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487"/>
      <c r="T2" s="505"/>
    </row>
    <row r="3" spans="2:20" s="277" customFormat="1" ht="30.75" customHeight="1" thickBot="1" x14ac:dyDescent="0.3">
      <c r="B3" s="170" t="s">
        <v>1</v>
      </c>
      <c r="C3" s="172" t="s">
        <v>2</v>
      </c>
      <c r="D3" s="174" t="s">
        <v>33</v>
      </c>
      <c r="E3" s="174" t="s">
        <v>3</v>
      </c>
      <c r="F3" s="249" t="s">
        <v>108</v>
      </c>
      <c r="G3" s="174" t="s">
        <v>109</v>
      </c>
      <c r="H3" s="176" t="s">
        <v>7</v>
      </c>
      <c r="I3" s="176" t="s">
        <v>8</v>
      </c>
      <c r="J3" s="272" t="s">
        <v>29</v>
      </c>
      <c r="K3" s="506" t="s">
        <v>4</v>
      </c>
      <c r="L3" s="507"/>
      <c r="M3" s="507"/>
      <c r="N3" s="508"/>
      <c r="O3" s="273" t="s">
        <v>30</v>
      </c>
      <c r="P3" s="274" t="s">
        <v>32</v>
      </c>
      <c r="Q3" s="275" t="s">
        <v>76</v>
      </c>
      <c r="R3" s="274" t="s">
        <v>31</v>
      </c>
      <c r="S3" s="176" t="s">
        <v>24</v>
      </c>
      <c r="T3" s="276" t="s">
        <v>35</v>
      </c>
    </row>
    <row r="4" spans="2:20" ht="17.25" customHeight="1" thickTop="1" thickBot="1" x14ac:dyDescent="0.3">
      <c r="B4" s="509" t="str">
        <f>+Rajtlista!B5:G5</f>
        <v>I. kcs. Leány (2011-) - 0,5 km klasszikus</v>
      </c>
      <c r="C4" s="510"/>
      <c r="D4" s="511"/>
      <c r="E4" s="511"/>
      <c r="F4" s="511"/>
      <c r="G4" s="512"/>
      <c r="H4" s="278"/>
      <c r="I4" s="279"/>
      <c r="J4" s="279"/>
      <c r="K4" s="280" t="e">
        <f>IF(ISBLANK('Lövészet beíró'!G5)=TRUE,"",('Lövészet beíró'!G5))</f>
        <v>#N/A</v>
      </c>
      <c r="L4" s="281" t="e">
        <f>IF(ISBLANK('Lövészet beíró'!H5)=TRUE,"",('Lövészet beíró'!H5))</f>
        <v>#N/A</v>
      </c>
      <c r="M4" s="281" t="e">
        <f>IF(ISBLANK('Lövészet beíró'!I5)=TRUE,"",('Lövészet beíró'!I5))</f>
        <v>#N/A</v>
      </c>
      <c r="N4" s="282" t="e">
        <f>IF(ISBLANK('Lövészet beíró'!J5)=TRUE,"",('Lövészet beíró'!J5))</f>
        <v>#N/A</v>
      </c>
      <c r="O4" s="40" t="e">
        <f>VLOOKUP(B4,Kategóriák!$C:$N,11,FALSE)/24/60/60</f>
        <v>#N/A</v>
      </c>
      <c r="P4" s="283"/>
      <c r="Q4" s="283"/>
      <c r="R4" s="283"/>
      <c r="S4" s="284"/>
      <c r="T4" s="285"/>
    </row>
    <row r="5" spans="2:20" ht="14.25" customHeight="1" outlineLevel="1" x14ac:dyDescent="0.25">
      <c r="B5" s="286">
        <f>Rajtlista!B6</f>
        <v>1</v>
      </c>
      <c r="C5" s="287" t="str">
        <f>Rajtlista!C6</f>
        <v>Nagy Sarolta</v>
      </c>
      <c r="D5" s="288" t="str">
        <f>+B4</f>
        <v>I. kcs. Leány (2011-) - 0,5 km klasszikus</v>
      </c>
      <c r="E5" s="288">
        <f>Rajtlista!E6</f>
        <v>40881</v>
      </c>
      <c r="F5" s="288" t="str">
        <f>Rajtlista!F6</f>
        <v>Pest</v>
      </c>
      <c r="G5" s="288" t="str">
        <f>Rajtlista!G6</f>
        <v>József Nádor Általános Iskola és Alapfokú Művészeti Iskola (ÖKO Iskola)</v>
      </c>
      <c r="H5" s="289">
        <f>Rajtlista!H6</f>
        <v>0.41701388888888885</v>
      </c>
      <c r="I5" s="289">
        <f>IFERROR(VLOOKUP(B5,Idő!B:D,3,FALSE),"-")</f>
        <v>0.43527777777777782</v>
      </c>
      <c r="J5" s="290">
        <f>IFERROR(I5-H5,"-")</f>
        <v>1.8263888888888968E-2</v>
      </c>
      <c r="K5" s="291" t="str">
        <f>IF(ISBLANK('Lövészet beíró'!G6)=TRUE,"",('Lövészet beíró'!G6))</f>
        <v/>
      </c>
      <c r="L5" s="292" t="str">
        <f>IF(ISBLANK('Lövészet beíró'!H6)=TRUE,"",('Lövészet beíró'!H6))</f>
        <v/>
      </c>
      <c r="M5" s="292" t="str">
        <f>IF(ISBLANK('Lövészet beíró'!I6)=TRUE,"",('Lövészet beíró'!I6))</f>
        <v/>
      </c>
      <c r="N5" s="293" t="str">
        <f>IF(ISBLANK('Lövészet beíró'!J6)=TRUE,"",('Lövészet beíró'!J6))</f>
        <v/>
      </c>
      <c r="O5" s="294" t="e">
        <f>SUM('Lövészet beíró'!G6:J6)*Beíró!$O$4</f>
        <v>#N/A</v>
      </c>
      <c r="P5" s="29">
        <v>0</v>
      </c>
      <c r="Q5" s="29">
        <v>0</v>
      </c>
      <c r="R5" s="295" t="str">
        <f>IFERROR(J5+O5+P5-Q5,"-")</f>
        <v>-</v>
      </c>
      <c r="S5" s="31"/>
      <c r="T5" s="296" t="str">
        <f>IFERROR(RANK(R5,$R$5:$R$19,1),"")</f>
        <v/>
      </c>
    </row>
    <row r="6" spans="2:20" ht="14.25" customHeight="1" outlineLevel="1" x14ac:dyDescent="0.25">
      <c r="B6" s="187">
        <f>Rajtlista!B7</f>
        <v>2</v>
      </c>
      <c r="C6" s="255" t="str">
        <f>Rajtlista!C7</f>
        <v>Birner Léna Petra</v>
      </c>
      <c r="D6" s="256" t="str">
        <f>+D5</f>
        <v>I. kcs. Leány (2011-) - 0,5 km klasszikus</v>
      </c>
      <c r="E6" s="256">
        <f>Rajtlista!E7</f>
        <v>40808</v>
      </c>
      <c r="F6" s="256" t="str">
        <f>Rajtlista!F7</f>
        <v>Heves</v>
      </c>
      <c r="G6" s="256" t="str">
        <f>Rajtlista!G7</f>
        <v>Gyöngyösi Arany János Általános Iskola</v>
      </c>
      <c r="H6" s="297">
        <f>Rajtlista!H7</f>
        <v>0.41736111111111107</v>
      </c>
      <c r="I6" s="297">
        <f>IFERROR(VLOOKUP(B6,Idő!B:D,3,FALSE),"-")</f>
        <v>0.43075231481481485</v>
      </c>
      <c r="J6" s="298">
        <f t="shared" ref="J6:J19" si="0">IFERROR(I6-H6,"-")</f>
        <v>1.339120370370378E-2</v>
      </c>
      <c r="K6" s="299" t="str">
        <f>IF(ISBLANK('Lövészet beíró'!G7)=TRUE,"",('Lövészet beíró'!G7))</f>
        <v/>
      </c>
      <c r="L6" s="300" t="str">
        <f>IF(ISBLANK('Lövészet beíró'!H7)=TRUE,"",('Lövészet beíró'!H7))</f>
        <v/>
      </c>
      <c r="M6" s="300" t="str">
        <f>IF(ISBLANK('Lövészet beíró'!I7)=TRUE,"",('Lövészet beíró'!I7))</f>
        <v/>
      </c>
      <c r="N6" s="301" t="str">
        <f>IF(ISBLANK('Lövészet beíró'!J7)=TRUE,"",('Lövészet beíró'!J7))</f>
        <v/>
      </c>
      <c r="O6" s="302" t="e">
        <f>SUM('Lövészet beíró'!G7:J7)*Beíró!$O$4</f>
        <v>#N/A</v>
      </c>
      <c r="P6" s="35"/>
      <c r="Q6" s="35"/>
      <c r="R6" s="303" t="str">
        <f t="shared" ref="R6:R19" si="1">IFERROR(J6+O6+P6-Q6,"-")</f>
        <v>-</v>
      </c>
      <c r="S6" s="37"/>
      <c r="T6" s="304" t="str">
        <f t="shared" ref="T6:T19" si="2">IFERROR(RANK(R6,$R$5:$R$19,1),"")</f>
        <v/>
      </c>
    </row>
    <row r="7" spans="2:20" ht="14.25" customHeight="1" outlineLevel="1" x14ac:dyDescent="0.25">
      <c r="B7" s="187">
        <f>Rajtlista!B8</f>
        <v>3</v>
      </c>
      <c r="C7" s="255" t="str">
        <f>Rajtlista!C8</f>
        <v>Gergely Lujza Piroska</v>
      </c>
      <c r="D7" s="256" t="str">
        <f t="shared" ref="D7:D19" si="3">+D6</f>
        <v>I. kcs. Leány (2011-) - 0,5 km klasszikus</v>
      </c>
      <c r="E7" s="256">
        <f>Rajtlista!E8</f>
        <v>41163</v>
      </c>
      <c r="F7" s="256" t="str">
        <f>Rajtlista!F8</f>
        <v>Budapest</v>
      </c>
      <c r="G7" s="256" t="str">
        <f>Rajtlista!G8</f>
        <v>Budenz József Általános Iskola és Gimnázium</v>
      </c>
      <c r="H7" s="297">
        <f>Rajtlista!H8</f>
        <v>0.41770833333333329</v>
      </c>
      <c r="I7" s="297">
        <f>IFERROR(VLOOKUP(B7,Idő!B:D,3,FALSE),"-")</f>
        <v>0.43208333333333332</v>
      </c>
      <c r="J7" s="298">
        <f t="shared" si="0"/>
        <v>1.4375000000000027E-2</v>
      </c>
      <c r="K7" s="299" t="str">
        <f>IF(ISBLANK('Lövészet beíró'!G8)=TRUE,"",('Lövészet beíró'!G8))</f>
        <v/>
      </c>
      <c r="L7" s="300" t="str">
        <f>IF(ISBLANK('Lövészet beíró'!H8)=TRUE,"",('Lövészet beíró'!H8))</f>
        <v/>
      </c>
      <c r="M7" s="300" t="str">
        <f>IF(ISBLANK('Lövészet beíró'!I8)=TRUE,"",('Lövészet beíró'!I8))</f>
        <v/>
      </c>
      <c r="N7" s="301" t="str">
        <f>IF(ISBLANK('Lövészet beíró'!J8)=TRUE,"",('Lövészet beíró'!J8))</f>
        <v/>
      </c>
      <c r="O7" s="302" t="e">
        <f>SUM('Lövészet beíró'!G8:J8)*Beíró!$O$4</f>
        <v>#N/A</v>
      </c>
      <c r="P7" s="35"/>
      <c r="Q7" s="35"/>
      <c r="R7" s="303" t="str">
        <f t="shared" si="1"/>
        <v>-</v>
      </c>
      <c r="S7" s="37"/>
      <c r="T7" s="304" t="str">
        <f t="shared" si="2"/>
        <v/>
      </c>
    </row>
    <row r="8" spans="2:20" ht="14.25" customHeight="1" outlineLevel="1" x14ac:dyDescent="0.25">
      <c r="B8" s="187">
        <f>Rajtlista!B9</f>
        <v>4</v>
      </c>
      <c r="C8" s="255" t="str">
        <f>Rajtlista!C9</f>
        <v>Sári Laura</v>
      </c>
      <c r="D8" s="256" t="str">
        <f t="shared" si="3"/>
        <v>I. kcs. Leány (2011-) - 0,5 km klasszikus</v>
      </c>
      <c r="E8" s="256">
        <f>Rajtlista!E9</f>
        <v>41383</v>
      </c>
      <c r="F8" s="256" t="str">
        <f>Rajtlista!F9</f>
        <v>Győr-M-S</v>
      </c>
      <c r="G8" s="256" t="str">
        <f>Rajtlista!G9</f>
        <v>Prohászka Ottokár Orsolyita Gimnázium, Általános Iskola és Óvoda</v>
      </c>
      <c r="H8" s="297">
        <f>Rajtlista!H9</f>
        <v>0.41805555555555551</v>
      </c>
      <c r="I8" s="297">
        <f>IFERROR(VLOOKUP(B8,Idő!B:D,3,FALSE),"-")</f>
        <v>0.43737268518518518</v>
      </c>
      <c r="J8" s="298">
        <f t="shared" si="0"/>
        <v>1.931712962962967E-2</v>
      </c>
      <c r="K8" s="299" t="str">
        <f>IF(ISBLANK('Lövészet beíró'!G9)=TRUE,"",('Lövészet beíró'!G9))</f>
        <v/>
      </c>
      <c r="L8" s="300" t="str">
        <f>IF(ISBLANK('Lövészet beíró'!H9)=TRUE,"",('Lövészet beíró'!H9))</f>
        <v/>
      </c>
      <c r="M8" s="300" t="str">
        <f>IF(ISBLANK('Lövészet beíró'!I9)=TRUE,"",('Lövészet beíró'!I9))</f>
        <v/>
      </c>
      <c r="N8" s="301" t="str">
        <f>IF(ISBLANK('Lövészet beíró'!J9)=TRUE,"",('Lövészet beíró'!J9))</f>
        <v/>
      </c>
      <c r="O8" s="302" t="e">
        <f>SUM('Lövészet beíró'!G9:J9)*Beíró!$O$4</f>
        <v>#N/A</v>
      </c>
      <c r="P8" s="35"/>
      <c r="Q8" s="35"/>
      <c r="R8" s="303" t="str">
        <f t="shared" si="1"/>
        <v>-</v>
      </c>
      <c r="S8" s="37"/>
      <c r="T8" s="304" t="str">
        <f t="shared" si="2"/>
        <v/>
      </c>
    </row>
    <row r="9" spans="2:20" ht="14.25" hidden="1" customHeight="1" outlineLevel="1" x14ac:dyDescent="0.25">
      <c r="B9" s="187">
        <f>Rajtlista!B10</f>
        <v>5</v>
      </c>
      <c r="C9" s="255" t="str">
        <f>Rajtlista!C10</f>
        <v>Maus Virág</v>
      </c>
      <c r="D9" s="256" t="str">
        <f t="shared" si="3"/>
        <v>I. kcs. Leány (2011-) - 0,5 km klasszikus</v>
      </c>
      <c r="E9" s="256">
        <f>Rajtlista!E10</f>
        <v>40976</v>
      </c>
      <c r="F9" s="256" t="str">
        <f>Rajtlista!F10</f>
        <v>Budapest</v>
      </c>
      <c r="G9" s="256" t="str">
        <f>Rajtlista!G10</f>
        <v>Budenz József Általános Iskola és Gimnázium</v>
      </c>
      <c r="H9" s="297">
        <f>Rajtlista!H10</f>
        <v>0.41840277777777773</v>
      </c>
      <c r="I9" s="297">
        <f>IFERROR(VLOOKUP(B9,Idő!B:D,3,FALSE),"-")</f>
        <v>0.43392361111111111</v>
      </c>
      <c r="J9" s="298">
        <f t="shared" si="0"/>
        <v>1.5520833333333373E-2</v>
      </c>
      <c r="K9" s="299" t="str">
        <f>IF(ISBLANK('Lövészet beíró'!G10)=TRUE,"",('Lövészet beíró'!G10))</f>
        <v/>
      </c>
      <c r="L9" s="300" t="str">
        <f>IF(ISBLANK('Lövészet beíró'!H10)=TRUE,"",('Lövészet beíró'!H10))</f>
        <v/>
      </c>
      <c r="M9" s="300" t="str">
        <f>IF(ISBLANK('Lövészet beíró'!I10)=TRUE,"",('Lövészet beíró'!I10))</f>
        <v/>
      </c>
      <c r="N9" s="301" t="str">
        <f>IF(ISBLANK('Lövészet beíró'!J10)=TRUE,"",('Lövészet beíró'!J10))</f>
        <v/>
      </c>
      <c r="O9" s="302" t="e">
        <f>SUM('Lövészet beíró'!G10:J10)*Beíró!$O$4</f>
        <v>#N/A</v>
      </c>
      <c r="P9" s="35"/>
      <c r="Q9" s="35"/>
      <c r="R9" s="303" t="str">
        <f t="shared" si="1"/>
        <v>-</v>
      </c>
      <c r="S9" s="37"/>
      <c r="T9" s="304" t="str">
        <f t="shared" si="2"/>
        <v/>
      </c>
    </row>
    <row r="10" spans="2:20" ht="14.25" hidden="1" customHeight="1" outlineLevel="1" x14ac:dyDescent="0.25">
      <c r="B10" s="187">
        <f>Rajtlista!B11</f>
        <v>6</v>
      </c>
      <c r="C10" s="255" t="str">
        <f>Rajtlista!C11</f>
        <v>Rosivall Emma Nóra</v>
      </c>
      <c r="D10" s="256" t="str">
        <f t="shared" si="3"/>
        <v>I. kcs. Leány (2011-) - 0,5 km klasszikus</v>
      </c>
      <c r="E10" s="256">
        <f>Rajtlista!E11</f>
        <v>40806</v>
      </c>
      <c r="F10" s="256" t="str">
        <f>Rajtlista!F11</f>
        <v>Budapest</v>
      </c>
      <c r="G10" s="256" t="str">
        <f>Rajtlista!G11</f>
        <v>Budenz József Általános Iskola és Gimnázium</v>
      </c>
      <c r="H10" s="297">
        <f>Rajtlista!H11</f>
        <v>0.41874999999999996</v>
      </c>
      <c r="I10" s="297">
        <f>IFERROR(VLOOKUP(B10,Idő!B:D,3,FALSE),"-")</f>
        <v>0.47447916666666662</v>
      </c>
      <c r="J10" s="298">
        <f t="shared" si="0"/>
        <v>5.5729166666666663E-2</v>
      </c>
      <c r="K10" s="299" t="str">
        <f>IF(ISBLANK('Lövészet beíró'!G11)=TRUE,"",('Lövészet beíró'!G11))</f>
        <v/>
      </c>
      <c r="L10" s="300" t="str">
        <f>IF(ISBLANK('Lövészet beíró'!H11)=TRUE,"",('Lövészet beíró'!H11))</f>
        <v/>
      </c>
      <c r="M10" s="300" t="str">
        <f>IF(ISBLANK('Lövészet beíró'!I11)=TRUE,"",('Lövészet beíró'!I11))</f>
        <v/>
      </c>
      <c r="N10" s="301" t="str">
        <f>IF(ISBLANK('Lövészet beíró'!J11)=TRUE,"",('Lövészet beíró'!J11))</f>
        <v/>
      </c>
      <c r="O10" s="302" t="e">
        <f>SUM('Lövészet beíró'!G11:J11)*Beíró!$O$4</f>
        <v>#N/A</v>
      </c>
      <c r="P10" s="35"/>
      <c r="Q10" s="35"/>
      <c r="R10" s="303" t="str">
        <f t="shared" si="1"/>
        <v>-</v>
      </c>
      <c r="S10" s="37"/>
      <c r="T10" s="304" t="str">
        <f t="shared" si="2"/>
        <v/>
      </c>
    </row>
    <row r="11" spans="2:20" ht="14.25" hidden="1" customHeight="1" outlineLevel="1" x14ac:dyDescent="0.25">
      <c r="B11" s="187">
        <f>Rajtlista!B12</f>
        <v>7</v>
      </c>
      <c r="C11" s="255" t="str">
        <f>Rajtlista!C12</f>
        <v>Bozóki Barbara</v>
      </c>
      <c r="D11" s="256" t="str">
        <f t="shared" si="3"/>
        <v>I. kcs. Leány (2011-) - 0,5 km klasszikus</v>
      </c>
      <c r="E11" s="256">
        <f>Rajtlista!E12</f>
        <v>41388</v>
      </c>
      <c r="F11" s="256" t="str">
        <f>Rajtlista!F12</f>
        <v>Pest</v>
      </c>
      <c r="G11" s="256" t="str">
        <f>Rajtlista!G12</f>
        <v>Péceli Integrált Oktatási Központ Általános Iskola és Gimnázium</v>
      </c>
      <c r="H11" s="297">
        <f>Rajtlista!H12</f>
        <v>0.41909722222222218</v>
      </c>
      <c r="I11" s="297">
        <f>IFERROR(VLOOKUP(B11,Idő!B:D,3,FALSE),"-")</f>
        <v>0.48547453703703702</v>
      </c>
      <c r="J11" s="298">
        <f t="shared" si="0"/>
        <v>6.6377314814814847E-2</v>
      </c>
      <c r="K11" s="299" t="str">
        <f>IF(ISBLANK('Lövészet beíró'!G12)=TRUE,"",('Lövészet beíró'!G12))</f>
        <v/>
      </c>
      <c r="L11" s="300" t="str">
        <f>IF(ISBLANK('Lövészet beíró'!H12)=TRUE,"",('Lövészet beíró'!H12))</f>
        <v/>
      </c>
      <c r="M11" s="300" t="str">
        <f>IF(ISBLANK('Lövészet beíró'!I12)=TRUE,"",('Lövészet beíró'!I12))</f>
        <v/>
      </c>
      <c r="N11" s="301" t="str">
        <f>IF(ISBLANK('Lövészet beíró'!J12)=TRUE,"",('Lövészet beíró'!J12))</f>
        <v/>
      </c>
      <c r="O11" s="302" t="e">
        <f>SUM('Lövészet beíró'!G12:J12)*Beíró!$O$4</f>
        <v>#N/A</v>
      </c>
      <c r="P11" s="35"/>
      <c r="Q11" s="35"/>
      <c r="R11" s="303" t="str">
        <f t="shared" si="1"/>
        <v>-</v>
      </c>
      <c r="S11" s="37"/>
      <c r="T11" s="304" t="str">
        <f t="shared" si="2"/>
        <v/>
      </c>
    </row>
    <row r="12" spans="2:20" ht="14.25" hidden="1" customHeight="1" outlineLevel="1" x14ac:dyDescent="0.25">
      <c r="B12" s="187">
        <f>Rajtlista!B13</f>
        <v>0</v>
      </c>
      <c r="C12" s="255" t="str">
        <f>Rajtlista!C13</f>
        <v/>
      </c>
      <c r="D12" s="256" t="str">
        <f t="shared" si="3"/>
        <v>I. kcs. Leány (2011-) - 0,5 km klasszikus</v>
      </c>
      <c r="E12" s="256" t="str">
        <f>Rajtlista!E13</f>
        <v/>
      </c>
      <c r="F12" s="256" t="str">
        <f>Rajtlista!F13</f>
        <v/>
      </c>
      <c r="G12" s="256" t="str">
        <f>Rajtlista!G13</f>
        <v/>
      </c>
      <c r="H12" s="297">
        <f>Rajtlista!H13</f>
        <v>0.4194444444444444</v>
      </c>
      <c r="I12" s="297" t="str">
        <f>IFERROR(VLOOKUP(B12,Idő!B:D,3,FALSE),"-")</f>
        <v>-</v>
      </c>
      <c r="J12" s="298" t="str">
        <f t="shared" si="0"/>
        <v>-</v>
      </c>
      <c r="K12" s="299" t="str">
        <f>IF(ISBLANK('Lövészet beíró'!G13)=TRUE,"",('Lövészet beíró'!G13))</f>
        <v/>
      </c>
      <c r="L12" s="300" t="str">
        <f>IF(ISBLANK('Lövészet beíró'!H13)=TRUE,"",('Lövészet beíró'!H13))</f>
        <v/>
      </c>
      <c r="M12" s="300" t="str">
        <f>IF(ISBLANK('Lövészet beíró'!I13)=TRUE,"",('Lövészet beíró'!I13))</f>
        <v/>
      </c>
      <c r="N12" s="301" t="str">
        <f>IF(ISBLANK('Lövészet beíró'!J13)=TRUE,"",('Lövészet beíró'!J13))</f>
        <v/>
      </c>
      <c r="O12" s="302" t="e">
        <f>SUM('Lövészet beíró'!G13:J13)*Beíró!$O$4</f>
        <v>#N/A</v>
      </c>
      <c r="P12" s="35"/>
      <c r="Q12" s="35"/>
      <c r="R12" s="303" t="str">
        <f t="shared" si="1"/>
        <v>-</v>
      </c>
      <c r="S12" s="37"/>
      <c r="T12" s="304" t="str">
        <f t="shared" si="2"/>
        <v/>
      </c>
    </row>
    <row r="13" spans="2:20" ht="14.25" hidden="1" customHeight="1" outlineLevel="1" x14ac:dyDescent="0.25">
      <c r="B13" s="187">
        <f>Rajtlista!B14</f>
        <v>0</v>
      </c>
      <c r="C13" s="255" t="str">
        <f>Rajtlista!C14</f>
        <v/>
      </c>
      <c r="D13" s="256" t="str">
        <f t="shared" si="3"/>
        <v>I. kcs. Leány (2011-) - 0,5 km klasszikus</v>
      </c>
      <c r="E13" s="256" t="str">
        <f>Rajtlista!E14</f>
        <v/>
      </c>
      <c r="F13" s="256" t="str">
        <f>Rajtlista!F14</f>
        <v/>
      </c>
      <c r="G13" s="256" t="str">
        <f>Rajtlista!G14</f>
        <v/>
      </c>
      <c r="H13" s="297">
        <f>Rajtlista!H14</f>
        <v>0.41979166666666662</v>
      </c>
      <c r="I13" s="297" t="str">
        <f>IFERROR(VLOOKUP(B13,Idő!B:D,3,FALSE),"-")</f>
        <v>-</v>
      </c>
      <c r="J13" s="298" t="str">
        <f t="shared" si="0"/>
        <v>-</v>
      </c>
      <c r="K13" s="299" t="str">
        <f>IF(ISBLANK('Lövészet beíró'!G14)=TRUE,"",('Lövészet beíró'!G14))</f>
        <v/>
      </c>
      <c r="L13" s="300" t="str">
        <f>IF(ISBLANK('Lövészet beíró'!H14)=TRUE,"",('Lövészet beíró'!H14))</f>
        <v/>
      </c>
      <c r="M13" s="300" t="str">
        <f>IF(ISBLANK('Lövészet beíró'!I14)=TRUE,"",('Lövészet beíró'!I14))</f>
        <v/>
      </c>
      <c r="N13" s="301" t="str">
        <f>IF(ISBLANK('Lövészet beíró'!J14)=TRUE,"",('Lövészet beíró'!J14))</f>
        <v/>
      </c>
      <c r="O13" s="302" t="e">
        <f>SUM('Lövészet beíró'!G14:J14)*Beíró!$O$4</f>
        <v>#N/A</v>
      </c>
      <c r="P13" s="35"/>
      <c r="Q13" s="35"/>
      <c r="R13" s="303" t="str">
        <f t="shared" si="1"/>
        <v>-</v>
      </c>
      <c r="S13" s="37"/>
      <c r="T13" s="304" t="str">
        <f t="shared" si="2"/>
        <v/>
      </c>
    </row>
    <row r="14" spans="2:20" ht="14.25" hidden="1" customHeight="1" outlineLevel="1" x14ac:dyDescent="0.25">
      <c r="B14" s="187">
        <f>Rajtlista!B15</f>
        <v>0</v>
      </c>
      <c r="C14" s="255" t="str">
        <f>Rajtlista!C15</f>
        <v/>
      </c>
      <c r="D14" s="256" t="str">
        <f t="shared" si="3"/>
        <v>I. kcs. Leány (2011-) - 0,5 km klasszikus</v>
      </c>
      <c r="E14" s="256" t="str">
        <f>Rajtlista!E15</f>
        <v/>
      </c>
      <c r="F14" s="256" t="str">
        <f>Rajtlista!F15</f>
        <v/>
      </c>
      <c r="G14" s="256" t="str">
        <f>Rajtlista!G15</f>
        <v/>
      </c>
      <c r="H14" s="297">
        <f>Rajtlista!H15</f>
        <v>0.42013888888888884</v>
      </c>
      <c r="I14" s="297" t="str">
        <f>IFERROR(VLOOKUP(B14,Idő!B:D,3,FALSE),"-")</f>
        <v>-</v>
      </c>
      <c r="J14" s="298" t="str">
        <f t="shared" si="0"/>
        <v>-</v>
      </c>
      <c r="K14" s="299" t="str">
        <f>IF(ISBLANK('Lövészet beíró'!G15)=TRUE,"",('Lövészet beíró'!G15))</f>
        <v/>
      </c>
      <c r="L14" s="300" t="str">
        <f>IF(ISBLANK('Lövészet beíró'!H15)=TRUE,"",('Lövészet beíró'!H15))</f>
        <v/>
      </c>
      <c r="M14" s="300" t="str">
        <f>IF(ISBLANK('Lövészet beíró'!I15)=TRUE,"",('Lövészet beíró'!I15))</f>
        <v/>
      </c>
      <c r="N14" s="301" t="str">
        <f>IF(ISBLANK('Lövészet beíró'!J15)=TRUE,"",('Lövészet beíró'!J15))</f>
        <v/>
      </c>
      <c r="O14" s="302" t="e">
        <f>SUM('Lövészet beíró'!G15:J15)*Beíró!$O$4</f>
        <v>#N/A</v>
      </c>
      <c r="P14" s="35"/>
      <c r="Q14" s="35"/>
      <c r="R14" s="303" t="str">
        <f t="shared" si="1"/>
        <v>-</v>
      </c>
      <c r="S14" s="37"/>
      <c r="T14" s="304" t="str">
        <f t="shared" si="2"/>
        <v/>
      </c>
    </row>
    <row r="15" spans="2:20" ht="14.25" hidden="1" customHeight="1" outlineLevel="1" x14ac:dyDescent="0.25">
      <c r="B15" s="187">
        <f>Rajtlista!B16</f>
        <v>0</v>
      </c>
      <c r="C15" s="255" t="str">
        <f>Rajtlista!C16</f>
        <v/>
      </c>
      <c r="D15" s="256" t="str">
        <f t="shared" si="3"/>
        <v>I. kcs. Leány (2011-) - 0,5 km klasszikus</v>
      </c>
      <c r="E15" s="256" t="str">
        <f>Rajtlista!E16</f>
        <v/>
      </c>
      <c r="F15" s="256" t="str">
        <f>Rajtlista!F16</f>
        <v/>
      </c>
      <c r="G15" s="256" t="str">
        <f>Rajtlista!G16</f>
        <v/>
      </c>
      <c r="H15" s="297">
        <f>Rajtlista!H16</f>
        <v>0.42048611111111106</v>
      </c>
      <c r="I15" s="297" t="str">
        <f>IFERROR(VLOOKUP(B15,Idő!B:D,3,FALSE),"-")</f>
        <v>-</v>
      </c>
      <c r="J15" s="298" t="str">
        <f t="shared" si="0"/>
        <v>-</v>
      </c>
      <c r="K15" s="299" t="str">
        <f>IF(ISBLANK('Lövészet beíró'!G16)=TRUE,"",('Lövészet beíró'!G16))</f>
        <v/>
      </c>
      <c r="L15" s="300" t="str">
        <f>IF(ISBLANK('Lövészet beíró'!H16)=TRUE,"",('Lövészet beíró'!H16))</f>
        <v/>
      </c>
      <c r="M15" s="300" t="str">
        <f>IF(ISBLANK('Lövészet beíró'!I16)=TRUE,"",('Lövészet beíró'!I16))</f>
        <v/>
      </c>
      <c r="N15" s="301" t="str">
        <f>IF(ISBLANK('Lövészet beíró'!J16)=TRUE,"",('Lövészet beíró'!J16))</f>
        <v/>
      </c>
      <c r="O15" s="302" t="e">
        <f>SUM('Lövészet beíró'!G16:J16)*Beíró!$O$4</f>
        <v>#N/A</v>
      </c>
      <c r="P15" s="35"/>
      <c r="Q15" s="35"/>
      <c r="R15" s="303" t="str">
        <f t="shared" si="1"/>
        <v>-</v>
      </c>
      <c r="S15" s="37"/>
      <c r="T15" s="304" t="str">
        <f t="shared" si="2"/>
        <v/>
      </c>
    </row>
    <row r="16" spans="2:20" ht="14.25" hidden="1" customHeight="1" outlineLevel="1" x14ac:dyDescent="0.25">
      <c r="B16" s="187">
        <f>Rajtlista!B17</f>
        <v>0</v>
      </c>
      <c r="C16" s="255" t="str">
        <f>Rajtlista!C17</f>
        <v/>
      </c>
      <c r="D16" s="256" t="str">
        <f t="shared" si="3"/>
        <v>I. kcs. Leány (2011-) - 0,5 km klasszikus</v>
      </c>
      <c r="E16" s="256" t="str">
        <f>Rajtlista!E17</f>
        <v/>
      </c>
      <c r="F16" s="256" t="str">
        <f>Rajtlista!F17</f>
        <v/>
      </c>
      <c r="G16" s="256" t="str">
        <f>Rajtlista!G17</f>
        <v/>
      </c>
      <c r="H16" s="297">
        <f>Rajtlista!H17</f>
        <v>0.42083333333333328</v>
      </c>
      <c r="I16" s="297" t="str">
        <f>IFERROR(VLOOKUP(B16,Idő!B:D,3,FALSE),"-")</f>
        <v>-</v>
      </c>
      <c r="J16" s="298" t="str">
        <f t="shared" si="0"/>
        <v>-</v>
      </c>
      <c r="K16" s="299" t="str">
        <f>IF(ISBLANK('Lövészet beíró'!G17)=TRUE,"",('Lövészet beíró'!G17))</f>
        <v/>
      </c>
      <c r="L16" s="300" t="str">
        <f>IF(ISBLANK('Lövészet beíró'!H17)=TRUE,"",('Lövészet beíró'!H17))</f>
        <v/>
      </c>
      <c r="M16" s="300" t="str">
        <f>IF(ISBLANK('Lövészet beíró'!I17)=TRUE,"",('Lövészet beíró'!I17))</f>
        <v/>
      </c>
      <c r="N16" s="301" t="str">
        <f>IF(ISBLANK('Lövészet beíró'!J17)=TRUE,"",('Lövészet beíró'!J17))</f>
        <v/>
      </c>
      <c r="O16" s="302" t="e">
        <f>SUM('Lövészet beíró'!G17:J17)*Beíró!$O$4</f>
        <v>#N/A</v>
      </c>
      <c r="P16" s="35"/>
      <c r="Q16" s="35"/>
      <c r="R16" s="303" t="str">
        <f t="shared" si="1"/>
        <v>-</v>
      </c>
      <c r="S16" s="37"/>
      <c r="T16" s="304" t="str">
        <f t="shared" si="2"/>
        <v/>
      </c>
    </row>
    <row r="17" spans="2:20" ht="14.25" hidden="1" customHeight="1" outlineLevel="1" x14ac:dyDescent="0.25">
      <c r="B17" s="187">
        <f>Rajtlista!B18</f>
        <v>0</v>
      </c>
      <c r="C17" s="255" t="str">
        <f>Rajtlista!C18</f>
        <v/>
      </c>
      <c r="D17" s="256" t="str">
        <f t="shared" si="3"/>
        <v>I. kcs. Leány (2011-) - 0,5 km klasszikus</v>
      </c>
      <c r="E17" s="256" t="str">
        <f>Rajtlista!E18</f>
        <v/>
      </c>
      <c r="F17" s="256" t="str">
        <f>Rajtlista!F18</f>
        <v/>
      </c>
      <c r="G17" s="256" t="str">
        <f>Rajtlista!G18</f>
        <v/>
      </c>
      <c r="H17" s="297">
        <f>Rajtlista!H18</f>
        <v>0.4211805555555555</v>
      </c>
      <c r="I17" s="297" t="str">
        <f>IFERROR(VLOOKUP(B17,Idő!B:D,3,FALSE),"-")</f>
        <v>-</v>
      </c>
      <c r="J17" s="298" t="str">
        <f t="shared" si="0"/>
        <v>-</v>
      </c>
      <c r="K17" s="299" t="str">
        <f>IF(ISBLANK('Lövészet beíró'!G18)=TRUE,"",('Lövészet beíró'!G18))</f>
        <v/>
      </c>
      <c r="L17" s="300" t="str">
        <f>IF(ISBLANK('Lövészet beíró'!H18)=TRUE,"",('Lövészet beíró'!H18))</f>
        <v/>
      </c>
      <c r="M17" s="300" t="str">
        <f>IF(ISBLANK('Lövészet beíró'!I18)=TRUE,"",('Lövészet beíró'!I18))</f>
        <v/>
      </c>
      <c r="N17" s="301" t="str">
        <f>IF(ISBLANK('Lövészet beíró'!J18)=TRUE,"",('Lövészet beíró'!J18))</f>
        <v/>
      </c>
      <c r="O17" s="302" t="e">
        <f>SUM('Lövészet beíró'!G18:J18)*Beíró!$O$4</f>
        <v>#N/A</v>
      </c>
      <c r="P17" s="35"/>
      <c r="Q17" s="35"/>
      <c r="R17" s="303" t="str">
        <f t="shared" si="1"/>
        <v>-</v>
      </c>
      <c r="S17" s="37"/>
      <c r="T17" s="304" t="str">
        <f t="shared" si="2"/>
        <v/>
      </c>
    </row>
    <row r="18" spans="2:20" ht="14.25" hidden="1" customHeight="1" outlineLevel="1" x14ac:dyDescent="0.25">
      <c r="B18" s="187">
        <f>Rajtlista!B19</f>
        <v>0</v>
      </c>
      <c r="C18" s="255" t="str">
        <f>Rajtlista!C19</f>
        <v/>
      </c>
      <c r="D18" s="256" t="str">
        <f t="shared" si="3"/>
        <v>I. kcs. Leány (2011-) - 0,5 km klasszikus</v>
      </c>
      <c r="E18" s="256" t="str">
        <f>Rajtlista!E19</f>
        <v/>
      </c>
      <c r="F18" s="256" t="str">
        <f>Rajtlista!F19</f>
        <v/>
      </c>
      <c r="G18" s="256" t="str">
        <f>Rajtlista!G19</f>
        <v/>
      </c>
      <c r="H18" s="297">
        <f>Rajtlista!H19</f>
        <v>0.42152777777777772</v>
      </c>
      <c r="I18" s="297" t="str">
        <f>IFERROR(VLOOKUP(B18,Idő!B:D,3,FALSE),"-")</f>
        <v>-</v>
      </c>
      <c r="J18" s="298" t="str">
        <f t="shared" si="0"/>
        <v>-</v>
      </c>
      <c r="K18" s="299" t="str">
        <f>IF(ISBLANK('Lövészet beíró'!G19)=TRUE,"",('Lövészet beíró'!G19))</f>
        <v/>
      </c>
      <c r="L18" s="300" t="str">
        <f>IF(ISBLANK('Lövészet beíró'!H19)=TRUE,"",('Lövészet beíró'!H19))</f>
        <v/>
      </c>
      <c r="M18" s="300" t="str">
        <f>IF(ISBLANK('Lövészet beíró'!I19)=TRUE,"",('Lövészet beíró'!I19))</f>
        <v/>
      </c>
      <c r="N18" s="301" t="str">
        <f>IF(ISBLANK('Lövészet beíró'!J19)=TRUE,"",('Lövészet beíró'!J19))</f>
        <v/>
      </c>
      <c r="O18" s="302" t="e">
        <f>SUM('Lövészet beíró'!G19:J19)*Beíró!$O$4</f>
        <v>#N/A</v>
      </c>
      <c r="P18" s="35"/>
      <c r="Q18" s="35"/>
      <c r="R18" s="303" t="str">
        <f t="shared" si="1"/>
        <v>-</v>
      </c>
      <c r="S18" s="37"/>
      <c r="T18" s="304" t="str">
        <f t="shared" si="2"/>
        <v/>
      </c>
    </row>
    <row r="19" spans="2:20" ht="14.25" hidden="1" customHeight="1" outlineLevel="1" x14ac:dyDescent="0.25">
      <c r="B19" s="187">
        <f>Rajtlista!B20</f>
        <v>0</v>
      </c>
      <c r="C19" s="255" t="str">
        <f>Rajtlista!C20</f>
        <v/>
      </c>
      <c r="D19" s="256" t="str">
        <f t="shared" si="3"/>
        <v>I. kcs. Leány (2011-) - 0,5 km klasszikus</v>
      </c>
      <c r="E19" s="256" t="str">
        <f>Rajtlista!E20</f>
        <v/>
      </c>
      <c r="F19" s="256" t="str">
        <f>Rajtlista!F20</f>
        <v/>
      </c>
      <c r="G19" s="256" t="str">
        <f>Rajtlista!G20</f>
        <v/>
      </c>
      <c r="H19" s="297">
        <f>Rajtlista!H20</f>
        <v>0.42187499999999994</v>
      </c>
      <c r="I19" s="297" t="str">
        <f>IFERROR(VLOOKUP(B19,Idő!B:D,3,FALSE),"-")</f>
        <v>-</v>
      </c>
      <c r="J19" s="298" t="str">
        <f t="shared" si="0"/>
        <v>-</v>
      </c>
      <c r="K19" s="299" t="str">
        <f>IF(ISBLANK('Lövészet beíró'!G20)=TRUE,"",('Lövészet beíró'!G20))</f>
        <v/>
      </c>
      <c r="L19" s="300" t="str">
        <f>IF(ISBLANK('Lövészet beíró'!H20)=TRUE,"",('Lövészet beíró'!H20))</f>
        <v/>
      </c>
      <c r="M19" s="300" t="str">
        <f>IF(ISBLANK('Lövészet beíró'!I20)=TRUE,"",('Lövészet beíró'!I20))</f>
        <v/>
      </c>
      <c r="N19" s="301" t="str">
        <f>IF(ISBLANK('Lövészet beíró'!J20)=TRUE,"",('Lövészet beíró'!J20))</f>
        <v/>
      </c>
      <c r="O19" s="302" t="e">
        <f>SUM('Lövészet beíró'!G20:J20)*Beíró!$O$4</f>
        <v>#N/A</v>
      </c>
      <c r="P19" s="35"/>
      <c r="Q19" s="35"/>
      <c r="R19" s="303" t="str">
        <f t="shared" si="1"/>
        <v>-</v>
      </c>
      <c r="S19" s="37"/>
      <c r="T19" s="304" t="str">
        <f t="shared" si="2"/>
        <v/>
      </c>
    </row>
    <row r="20" spans="2:20" ht="14.25" customHeight="1" outlineLevel="1" thickBot="1" x14ac:dyDescent="0.3">
      <c r="B20" s="305"/>
      <c r="C20" s="306"/>
      <c r="D20" s="307"/>
      <c r="E20" s="307"/>
      <c r="F20" s="307"/>
      <c r="G20" s="307"/>
      <c r="H20" s="308"/>
      <c r="I20" s="308"/>
      <c r="J20" s="308"/>
      <c r="K20" s="309"/>
      <c r="L20" s="309"/>
      <c r="M20" s="309"/>
      <c r="N20" s="309"/>
      <c r="O20" s="310"/>
      <c r="P20" s="310"/>
      <c r="Q20" s="310"/>
      <c r="R20" s="310"/>
      <c r="S20" s="311"/>
      <c r="T20" s="312"/>
    </row>
    <row r="21" spans="2:20" ht="17.25" customHeight="1" thickBot="1" x14ac:dyDescent="0.3">
      <c r="B21" s="500" t="str">
        <f>+Rajtlista!B22:G22</f>
        <v>I. kcs. Fiú (2011-) - 0,5 km klasszikus</v>
      </c>
      <c r="C21" s="501"/>
      <c r="D21" s="502"/>
      <c r="E21" s="502"/>
      <c r="F21" s="502"/>
      <c r="G21" s="503"/>
      <c r="H21" s="278"/>
      <c r="I21" s="279"/>
      <c r="J21" s="279"/>
      <c r="K21" s="280" t="e">
        <f>IF(ISBLANK('Lövészet beíró'!G22)=TRUE,"",('Lövészet beíró'!G22))</f>
        <v>#N/A</v>
      </c>
      <c r="L21" s="281" t="e">
        <f>IF(ISBLANK('Lövészet beíró'!H22)=TRUE,"",('Lövészet beíró'!H22))</f>
        <v>#N/A</v>
      </c>
      <c r="M21" s="281" t="e">
        <f>IF(ISBLANK('Lövészet beíró'!I22)=TRUE,"",('Lövészet beíró'!I22))</f>
        <v>#N/A</v>
      </c>
      <c r="N21" s="282" t="e">
        <f>IF(ISBLANK('Lövészet beíró'!J22)=TRUE,"",('Lövészet beíró'!J22))</f>
        <v>#N/A</v>
      </c>
      <c r="O21" s="40" t="e">
        <f>VLOOKUP(B21,Kategóriák!$C:$N,11,FALSE)/24/60/60</f>
        <v>#N/A</v>
      </c>
      <c r="P21" s="283"/>
      <c r="Q21" s="283"/>
      <c r="R21" s="283"/>
      <c r="S21" s="284"/>
      <c r="T21" s="285"/>
    </row>
    <row r="22" spans="2:20" ht="14.25" customHeight="1" outlineLevel="1" x14ac:dyDescent="0.25">
      <c r="B22" s="286">
        <f>Rajtlista!B23</f>
        <v>8</v>
      </c>
      <c r="C22" s="287" t="str">
        <f>Rajtlista!C23</f>
        <v>Szabó Botond</v>
      </c>
      <c r="D22" s="288" t="str">
        <f>+B21</f>
        <v>I. kcs. Fiú (2011-) - 0,5 km klasszikus</v>
      </c>
      <c r="E22" s="288">
        <f>Rajtlista!E23</f>
        <v>40819</v>
      </c>
      <c r="F22" s="288" t="str">
        <f>Rajtlista!F23</f>
        <v>Heves</v>
      </c>
      <c r="G22" s="288" t="str">
        <f>Rajtlista!G23</f>
        <v>Gyöngyöshalászi Széchenyi István Általános Iskola</v>
      </c>
      <c r="H22" s="289">
        <f>Rajtlista!H23</f>
        <v>0.41840277777777773</v>
      </c>
      <c r="I22" s="289">
        <f>IFERROR(VLOOKUP(B22,Idő!B:D,3,FALSE),"-")</f>
        <v>0.47871527777777773</v>
      </c>
      <c r="J22" s="290">
        <f>IFERROR(I22-H22,"-")</f>
        <v>6.0312499999999991E-2</v>
      </c>
      <c r="K22" s="291" t="str">
        <f>IF(ISBLANK('Lövészet beíró'!G23)=TRUE,"",('Lövészet beíró'!G23))</f>
        <v/>
      </c>
      <c r="L22" s="292" t="str">
        <f>IF(ISBLANK('Lövészet beíró'!H23)=TRUE,"",('Lövészet beíró'!H23))</f>
        <v/>
      </c>
      <c r="M22" s="292" t="str">
        <f>IF(ISBLANK('Lövészet beíró'!I23)=TRUE,"",('Lövészet beíró'!I23))</f>
        <v/>
      </c>
      <c r="N22" s="293" t="str">
        <f>IF(ISBLANK('Lövészet beíró'!J23)=TRUE,"",('Lövészet beíró'!J23))</f>
        <v/>
      </c>
      <c r="O22" s="294" t="e">
        <f>SUM('Lövészet beíró'!G23:J23)*Beíró!$O$21</f>
        <v>#N/A</v>
      </c>
      <c r="P22" s="29">
        <v>0</v>
      </c>
      <c r="Q22" s="29">
        <v>0</v>
      </c>
      <c r="R22" s="295" t="str">
        <f>IFERROR(J22+O22+P22-Q22,"-")</f>
        <v>-</v>
      </c>
      <c r="S22" s="31"/>
      <c r="T22" s="296" t="str">
        <f>IFERROR(RANK(R22,$R$22:$R$36,1),"")</f>
        <v/>
      </c>
    </row>
    <row r="23" spans="2:20" ht="14.25" hidden="1" customHeight="1" outlineLevel="1" x14ac:dyDescent="0.25">
      <c r="B23" s="187">
        <f>Rajtlista!B24</f>
        <v>9</v>
      </c>
      <c r="C23" s="255" t="str">
        <f>Rajtlista!C24</f>
        <v>Lemberkovics Zalán Viktor</v>
      </c>
      <c r="D23" s="256" t="str">
        <f>+D22</f>
        <v>I. kcs. Fiú (2011-) - 0,5 km klasszikus</v>
      </c>
      <c r="E23" s="256">
        <f>Rajtlista!E24</f>
        <v>40970</v>
      </c>
      <c r="F23" s="256" t="str">
        <f>Rajtlista!F24</f>
        <v>Győr-M-S</v>
      </c>
      <c r="G23" s="256" t="str">
        <f>Rajtlista!G24</f>
        <v>Prohászka Ottokár Orsolyita Gimnázium, Általános Iskola és Óvoda</v>
      </c>
      <c r="H23" s="297">
        <f>Rajtlista!H24</f>
        <v>0.41874999999999996</v>
      </c>
      <c r="I23" s="297" t="str">
        <f>IFERROR(VLOOKUP(B23,Idő!B:D,3,FALSE),"-")</f>
        <v>-</v>
      </c>
      <c r="J23" s="298" t="str">
        <f t="shared" ref="J23:J36" si="4">IFERROR(I23-H23,"-")</f>
        <v>-</v>
      </c>
      <c r="K23" s="299" t="str">
        <f>IF(ISBLANK('Lövészet beíró'!G24)=TRUE,"",('Lövészet beíró'!G24))</f>
        <v/>
      </c>
      <c r="L23" s="300" t="str">
        <f>IF(ISBLANK('Lövészet beíró'!H24)=TRUE,"",('Lövészet beíró'!H24))</f>
        <v/>
      </c>
      <c r="M23" s="300" t="str">
        <f>IF(ISBLANK('Lövészet beíró'!I24)=TRUE,"",('Lövészet beíró'!I24))</f>
        <v/>
      </c>
      <c r="N23" s="301" t="str">
        <f>IF(ISBLANK('Lövészet beíró'!J24)=TRUE,"",('Lövészet beíró'!J24))</f>
        <v/>
      </c>
      <c r="O23" s="302" t="e">
        <f>SUM('Lövészet beíró'!G24:J24)*Beíró!$O$21</f>
        <v>#N/A</v>
      </c>
      <c r="P23" s="35"/>
      <c r="Q23" s="35"/>
      <c r="R23" s="303" t="str">
        <f t="shared" ref="R23:R36" si="5">IFERROR(J23+O23+P23-Q23,"-")</f>
        <v>-</v>
      </c>
      <c r="S23" s="37"/>
      <c r="T23" s="304" t="str">
        <f t="shared" ref="T23:T36" si="6">IFERROR(RANK(R23,$R$22:$R$36,1),"")</f>
        <v/>
      </c>
    </row>
    <row r="24" spans="2:20" ht="14.25" hidden="1" customHeight="1" outlineLevel="1" x14ac:dyDescent="0.25">
      <c r="B24" s="187">
        <f>Rajtlista!B25</f>
        <v>10</v>
      </c>
      <c r="C24" s="255" t="str">
        <f>Rajtlista!C25</f>
        <v>Szabolcs Márton</v>
      </c>
      <c r="D24" s="256" t="str">
        <f t="shared" ref="D24:D36" si="7">+D23</f>
        <v>I. kcs. Fiú (2011-) - 0,5 km klasszikus</v>
      </c>
      <c r="E24" s="256">
        <f>Rajtlista!E25</f>
        <v>41056</v>
      </c>
      <c r="F24" s="256" t="str">
        <f>Rajtlista!F25</f>
        <v>Pest</v>
      </c>
      <c r="G24" s="256" t="str">
        <f>Rajtlista!G25</f>
        <v>Gödi Németh László Általános Iskola és Alapfokú Művészeti Iskola</v>
      </c>
      <c r="H24" s="297">
        <f>Rajtlista!H25</f>
        <v>0.41909722222222218</v>
      </c>
      <c r="I24" s="297">
        <f>IFERROR(VLOOKUP(B24,Idő!B:D,3,FALSE),"-")</f>
        <v>0.47500000000000003</v>
      </c>
      <c r="J24" s="298">
        <f t="shared" si="4"/>
        <v>5.5902777777777857E-2</v>
      </c>
      <c r="K24" s="299" t="str">
        <f>IF(ISBLANK('Lövészet beíró'!G25)=TRUE,"",('Lövészet beíró'!G25))</f>
        <v/>
      </c>
      <c r="L24" s="300" t="str">
        <f>IF(ISBLANK('Lövészet beíró'!H25)=TRUE,"",('Lövészet beíró'!H25))</f>
        <v/>
      </c>
      <c r="M24" s="300" t="str">
        <f>IF(ISBLANK('Lövészet beíró'!I25)=TRUE,"",('Lövészet beíró'!I25))</f>
        <v/>
      </c>
      <c r="N24" s="301" t="str">
        <f>IF(ISBLANK('Lövészet beíró'!J25)=TRUE,"",('Lövészet beíró'!J25))</f>
        <v/>
      </c>
      <c r="O24" s="302" t="e">
        <f>SUM('Lövészet beíró'!G25:J25)*Beíró!$O$21</f>
        <v>#N/A</v>
      </c>
      <c r="P24" s="35"/>
      <c r="Q24" s="35"/>
      <c r="R24" s="303" t="str">
        <f t="shared" si="5"/>
        <v>-</v>
      </c>
      <c r="S24" s="37"/>
      <c r="T24" s="304" t="str">
        <f t="shared" si="6"/>
        <v/>
      </c>
    </row>
    <row r="25" spans="2:20" ht="14.25" hidden="1" customHeight="1" outlineLevel="1" x14ac:dyDescent="0.25">
      <c r="B25" s="187">
        <f>Rajtlista!B26</f>
        <v>11</v>
      </c>
      <c r="C25" s="255" t="str">
        <f>Rajtlista!C26</f>
        <v>Gergely Márton</v>
      </c>
      <c r="D25" s="256" t="str">
        <f t="shared" si="7"/>
        <v>I. kcs. Fiú (2011-) - 0,5 km klasszikus</v>
      </c>
      <c r="E25" s="256">
        <f>Rajtlista!E26</f>
        <v>40597</v>
      </c>
      <c r="F25" s="256" t="str">
        <f>Rajtlista!F26</f>
        <v>Budapest</v>
      </c>
      <c r="G25" s="256" t="str">
        <f>Rajtlista!G26</f>
        <v>Budenz József Általános Iskola és Gimnázium</v>
      </c>
      <c r="H25" s="297">
        <f>Rajtlista!H26</f>
        <v>0.4194444444444444</v>
      </c>
      <c r="I25" s="297">
        <f>IFERROR(VLOOKUP(B25,Idő!B:D,3,FALSE),"-")</f>
        <v>0.47707175925925926</v>
      </c>
      <c r="J25" s="298">
        <f t="shared" si="4"/>
        <v>5.7627314814814867E-2</v>
      </c>
      <c r="K25" s="299" t="str">
        <f>IF(ISBLANK('Lövészet beíró'!G26)=TRUE,"",('Lövészet beíró'!G26))</f>
        <v/>
      </c>
      <c r="L25" s="300" t="str">
        <f>IF(ISBLANK('Lövészet beíró'!H26)=TRUE,"",('Lövészet beíró'!H26))</f>
        <v/>
      </c>
      <c r="M25" s="300" t="str">
        <f>IF(ISBLANK('Lövészet beíró'!I26)=TRUE,"",('Lövészet beíró'!I26))</f>
        <v/>
      </c>
      <c r="N25" s="301" t="str">
        <f>IF(ISBLANK('Lövészet beíró'!J26)=TRUE,"",('Lövészet beíró'!J26))</f>
        <v/>
      </c>
      <c r="O25" s="302" t="e">
        <f>SUM('Lövészet beíró'!G26:J26)*Beíró!$O$21</f>
        <v>#N/A</v>
      </c>
      <c r="P25" s="35"/>
      <c r="Q25" s="35"/>
      <c r="R25" s="303" t="str">
        <f t="shared" si="5"/>
        <v>-</v>
      </c>
      <c r="S25" s="37"/>
      <c r="T25" s="304" t="str">
        <f t="shared" si="6"/>
        <v/>
      </c>
    </row>
    <row r="26" spans="2:20" ht="14.25" hidden="1" customHeight="1" outlineLevel="1" x14ac:dyDescent="0.25">
      <c r="B26" s="187">
        <f>Rajtlista!B27</f>
        <v>0</v>
      </c>
      <c r="C26" s="255" t="str">
        <f>Rajtlista!C27</f>
        <v/>
      </c>
      <c r="D26" s="256" t="str">
        <f t="shared" si="7"/>
        <v>I. kcs. Fiú (2011-) - 0,5 km klasszikus</v>
      </c>
      <c r="E26" s="256" t="str">
        <f>Rajtlista!E27</f>
        <v/>
      </c>
      <c r="F26" s="256" t="str">
        <f>Rajtlista!F27</f>
        <v/>
      </c>
      <c r="G26" s="256" t="str">
        <f>Rajtlista!G27</f>
        <v/>
      </c>
      <c r="H26" s="297">
        <f>Rajtlista!H27</f>
        <v>0.41979166666666662</v>
      </c>
      <c r="I26" s="297" t="str">
        <f>IFERROR(VLOOKUP(B26,Idő!B:D,3,FALSE),"-")</f>
        <v>-</v>
      </c>
      <c r="J26" s="298" t="str">
        <f t="shared" si="4"/>
        <v>-</v>
      </c>
      <c r="K26" s="299" t="str">
        <f>IF(ISBLANK('Lövészet beíró'!G27)=TRUE,"",('Lövészet beíró'!G27))</f>
        <v/>
      </c>
      <c r="L26" s="300" t="str">
        <f>IF(ISBLANK('Lövészet beíró'!H27)=TRUE,"",('Lövészet beíró'!H27))</f>
        <v/>
      </c>
      <c r="M26" s="300" t="str">
        <f>IF(ISBLANK('Lövészet beíró'!I27)=TRUE,"",('Lövészet beíró'!I27))</f>
        <v/>
      </c>
      <c r="N26" s="301" t="str">
        <f>IF(ISBLANK('Lövészet beíró'!J27)=TRUE,"",('Lövészet beíró'!J27))</f>
        <v/>
      </c>
      <c r="O26" s="302" t="e">
        <f>SUM('Lövészet beíró'!G27:J27)*Beíró!$O$21</f>
        <v>#N/A</v>
      </c>
      <c r="P26" s="35"/>
      <c r="Q26" s="35"/>
      <c r="R26" s="303" t="str">
        <f t="shared" si="5"/>
        <v>-</v>
      </c>
      <c r="S26" s="37"/>
      <c r="T26" s="304" t="str">
        <f t="shared" si="6"/>
        <v/>
      </c>
    </row>
    <row r="27" spans="2:20" ht="14.25" hidden="1" customHeight="1" outlineLevel="1" x14ac:dyDescent="0.25">
      <c r="B27" s="187">
        <f>Rajtlista!B28</f>
        <v>0</v>
      </c>
      <c r="C27" s="255" t="str">
        <f>Rajtlista!C28</f>
        <v/>
      </c>
      <c r="D27" s="256" t="str">
        <f t="shared" si="7"/>
        <v>I. kcs. Fiú (2011-) - 0,5 km klasszikus</v>
      </c>
      <c r="E27" s="256" t="str">
        <f>Rajtlista!E28</f>
        <v/>
      </c>
      <c r="F27" s="256" t="str">
        <f>Rajtlista!F28</f>
        <v/>
      </c>
      <c r="G27" s="256" t="str">
        <f>Rajtlista!G28</f>
        <v/>
      </c>
      <c r="H27" s="297">
        <f>Rajtlista!H28</f>
        <v>0.42013888888888884</v>
      </c>
      <c r="I27" s="297" t="str">
        <f>IFERROR(VLOOKUP(B27,Idő!B:D,3,FALSE),"-")</f>
        <v>-</v>
      </c>
      <c r="J27" s="298" t="str">
        <f t="shared" si="4"/>
        <v>-</v>
      </c>
      <c r="K27" s="299" t="str">
        <f>IF(ISBLANK('Lövészet beíró'!G28)=TRUE,"",('Lövészet beíró'!G28))</f>
        <v/>
      </c>
      <c r="L27" s="300" t="str">
        <f>IF(ISBLANK('Lövészet beíró'!H28)=TRUE,"",('Lövészet beíró'!H28))</f>
        <v/>
      </c>
      <c r="M27" s="300" t="str">
        <f>IF(ISBLANK('Lövészet beíró'!I28)=TRUE,"",('Lövészet beíró'!I28))</f>
        <v/>
      </c>
      <c r="N27" s="301" t="str">
        <f>IF(ISBLANK('Lövészet beíró'!J28)=TRUE,"",('Lövészet beíró'!J28))</f>
        <v/>
      </c>
      <c r="O27" s="302" t="e">
        <f>SUM('Lövészet beíró'!G28:J28)*Beíró!$O$21</f>
        <v>#N/A</v>
      </c>
      <c r="P27" s="35"/>
      <c r="Q27" s="35"/>
      <c r="R27" s="303" t="str">
        <f t="shared" si="5"/>
        <v>-</v>
      </c>
      <c r="S27" s="37"/>
      <c r="T27" s="304" t="str">
        <f t="shared" si="6"/>
        <v/>
      </c>
    </row>
    <row r="28" spans="2:20" ht="14.25" hidden="1" customHeight="1" outlineLevel="1" x14ac:dyDescent="0.25">
      <c r="B28" s="187">
        <f>Rajtlista!B29</f>
        <v>0</v>
      </c>
      <c r="C28" s="255" t="str">
        <f>Rajtlista!C29</f>
        <v/>
      </c>
      <c r="D28" s="256" t="str">
        <f t="shared" si="7"/>
        <v>I. kcs. Fiú (2011-) - 0,5 km klasszikus</v>
      </c>
      <c r="E28" s="256" t="str">
        <f>Rajtlista!E29</f>
        <v/>
      </c>
      <c r="F28" s="256" t="str">
        <f>Rajtlista!F29</f>
        <v/>
      </c>
      <c r="G28" s="256" t="str">
        <f>Rajtlista!G29</f>
        <v/>
      </c>
      <c r="H28" s="297">
        <f>Rajtlista!H29</f>
        <v>0.42048611111111106</v>
      </c>
      <c r="I28" s="297" t="str">
        <f>IFERROR(VLOOKUP(B28,Idő!B:D,3,FALSE),"-")</f>
        <v>-</v>
      </c>
      <c r="J28" s="298" t="str">
        <f t="shared" si="4"/>
        <v>-</v>
      </c>
      <c r="K28" s="299" t="str">
        <f>IF(ISBLANK('Lövészet beíró'!G29)=TRUE,"",('Lövészet beíró'!G29))</f>
        <v/>
      </c>
      <c r="L28" s="300" t="str">
        <f>IF(ISBLANK('Lövészet beíró'!H29)=TRUE,"",('Lövészet beíró'!H29))</f>
        <v/>
      </c>
      <c r="M28" s="300" t="str">
        <f>IF(ISBLANK('Lövészet beíró'!I29)=TRUE,"",('Lövészet beíró'!I29))</f>
        <v/>
      </c>
      <c r="N28" s="301" t="str">
        <f>IF(ISBLANK('Lövészet beíró'!J29)=TRUE,"",('Lövészet beíró'!J29))</f>
        <v/>
      </c>
      <c r="O28" s="302" t="e">
        <f>SUM('Lövészet beíró'!G29:J29)*Beíró!$O$21</f>
        <v>#N/A</v>
      </c>
      <c r="P28" s="35"/>
      <c r="Q28" s="35"/>
      <c r="R28" s="303" t="str">
        <f t="shared" si="5"/>
        <v>-</v>
      </c>
      <c r="S28" s="37"/>
      <c r="T28" s="304" t="str">
        <f t="shared" si="6"/>
        <v/>
      </c>
    </row>
    <row r="29" spans="2:20" ht="14.25" hidden="1" customHeight="1" outlineLevel="1" x14ac:dyDescent="0.25">
      <c r="B29" s="187">
        <f>Rajtlista!B30</f>
        <v>0</v>
      </c>
      <c r="C29" s="255" t="str">
        <f>Rajtlista!C30</f>
        <v/>
      </c>
      <c r="D29" s="256" t="str">
        <f t="shared" si="7"/>
        <v>I. kcs. Fiú (2011-) - 0,5 km klasszikus</v>
      </c>
      <c r="E29" s="256" t="str">
        <f>Rajtlista!E30</f>
        <v/>
      </c>
      <c r="F29" s="256" t="str">
        <f>Rajtlista!F30</f>
        <v/>
      </c>
      <c r="G29" s="256" t="str">
        <f>Rajtlista!G30</f>
        <v/>
      </c>
      <c r="H29" s="297">
        <f>Rajtlista!H30</f>
        <v>0.42083333333333328</v>
      </c>
      <c r="I29" s="297" t="str">
        <f>IFERROR(VLOOKUP(B29,Idő!B:D,3,FALSE),"-")</f>
        <v>-</v>
      </c>
      <c r="J29" s="298" t="str">
        <f t="shared" si="4"/>
        <v>-</v>
      </c>
      <c r="K29" s="299" t="str">
        <f>IF(ISBLANK('Lövészet beíró'!G30)=TRUE,"",('Lövészet beíró'!G30))</f>
        <v/>
      </c>
      <c r="L29" s="300" t="str">
        <f>IF(ISBLANK('Lövészet beíró'!H30)=TRUE,"",('Lövészet beíró'!H30))</f>
        <v/>
      </c>
      <c r="M29" s="300" t="str">
        <f>IF(ISBLANK('Lövészet beíró'!I30)=TRUE,"",('Lövészet beíró'!I30))</f>
        <v/>
      </c>
      <c r="N29" s="301" t="str">
        <f>IF(ISBLANK('Lövészet beíró'!J30)=TRUE,"",('Lövészet beíró'!J30))</f>
        <v/>
      </c>
      <c r="O29" s="302" t="e">
        <f>SUM('Lövészet beíró'!G30:J30)*Beíró!$O$21</f>
        <v>#N/A</v>
      </c>
      <c r="P29" s="35"/>
      <c r="Q29" s="35"/>
      <c r="R29" s="303" t="str">
        <f t="shared" si="5"/>
        <v>-</v>
      </c>
      <c r="S29" s="37"/>
      <c r="T29" s="304" t="str">
        <f t="shared" si="6"/>
        <v/>
      </c>
    </row>
    <row r="30" spans="2:20" ht="14.25" hidden="1" customHeight="1" outlineLevel="1" x14ac:dyDescent="0.25">
      <c r="B30" s="187">
        <f>Rajtlista!B31</f>
        <v>0</v>
      </c>
      <c r="C30" s="255" t="str">
        <f>Rajtlista!C31</f>
        <v/>
      </c>
      <c r="D30" s="256" t="str">
        <f t="shared" si="7"/>
        <v>I. kcs. Fiú (2011-) - 0,5 km klasszikus</v>
      </c>
      <c r="E30" s="256" t="str">
        <f>Rajtlista!E31</f>
        <v/>
      </c>
      <c r="F30" s="256" t="str">
        <f>Rajtlista!F31</f>
        <v/>
      </c>
      <c r="G30" s="256" t="str">
        <f>Rajtlista!G31</f>
        <v/>
      </c>
      <c r="H30" s="297">
        <f>Rajtlista!H31</f>
        <v>0.4211805555555555</v>
      </c>
      <c r="I30" s="297" t="str">
        <f>IFERROR(VLOOKUP(B30,Idő!B:D,3,FALSE),"-")</f>
        <v>-</v>
      </c>
      <c r="J30" s="298" t="str">
        <f t="shared" si="4"/>
        <v>-</v>
      </c>
      <c r="K30" s="299" t="str">
        <f>IF(ISBLANK('Lövészet beíró'!G31)=TRUE,"",('Lövészet beíró'!G31))</f>
        <v/>
      </c>
      <c r="L30" s="300" t="str">
        <f>IF(ISBLANK('Lövészet beíró'!H31)=TRUE,"",('Lövészet beíró'!H31))</f>
        <v/>
      </c>
      <c r="M30" s="300" t="str">
        <f>IF(ISBLANK('Lövészet beíró'!I31)=TRUE,"",('Lövészet beíró'!I31))</f>
        <v/>
      </c>
      <c r="N30" s="301" t="str">
        <f>IF(ISBLANK('Lövészet beíró'!J31)=TRUE,"",('Lövészet beíró'!J31))</f>
        <v/>
      </c>
      <c r="O30" s="302" t="e">
        <f>SUM('Lövészet beíró'!G31:J31)*Beíró!$O$21</f>
        <v>#N/A</v>
      </c>
      <c r="P30" s="35"/>
      <c r="Q30" s="35"/>
      <c r="R30" s="303" t="str">
        <f t="shared" si="5"/>
        <v>-</v>
      </c>
      <c r="S30" s="37"/>
      <c r="T30" s="304" t="str">
        <f t="shared" si="6"/>
        <v/>
      </c>
    </row>
    <row r="31" spans="2:20" ht="14.25" hidden="1" customHeight="1" outlineLevel="1" x14ac:dyDescent="0.25">
      <c r="B31" s="187">
        <f>Rajtlista!B32</f>
        <v>0</v>
      </c>
      <c r="C31" s="255" t="str">
        <f>Rajtlista!C32</f>
        <v/>
      </c>
      <c r="D31" s="256" t="str">
        <f t="shared" si="7"/>
        <v>I. kcs. Fiú (2011-) - 0,5 km klasszikus</v>
      </c>
      <c r="E31" s="256" t="str">
        <f>Rajtlista!E32</f>
        <v/>
      </c>
      <c r="F31" s="256" t="str">
        <f>Rajtlista!F32</f>
        <v/>
      </c>
      <c r="G31" s="256" t="str">
        <f>Rajtlista!G32</f>
        <v/>
      </c>
      <c r="H31" s="297">
        <f>Rajtlista!H32</f>
        <v>0.42152777777777772</v>
      </c>
      <c r="I31" s="297" t="str">
        <f>IFERROR(VLOOKUP(B31,Idő!B:D,3,FALSE),"-")</f>
        <v>-</v>
      </c>
      <c r="J31" s="298" t="str">
        <f t="shared" si="4"/>
        <v>-</v>
      </c>
      <c r="K31" s="299" t="str">
        <f>IF(ISBLANK('Lövészet beíró'!G32)=TRUE,"",('Lövészet beíró'!G32))</f>
        <v/>
      </c>
      <c r="L31" s="300" t="str">
        <f>IF(ISBLANK('Lövészet beíró'!H32)=TRUE,"",('Lövészet beíró'!H32))</f>
        <v/>
      </c>
      <c r="M31" s="300" t="str">
        <f>IF(ISBLANK('Lövészet beíró'!I32)=TRUE,"",('Lövészet beíró'!I32))</f>
        <v/>
      </c>
      <c r="N31" s="301" t="str">
        <f>IF(ISBLANK('Lövészet beíró'!J32)=TRUE,"",('Lövészet beíró'!J32))</f>
        <v/>
      </c>
      <c r="O31" s="302" t="e">
        <f>SUM('Lövészet beíró'!G32:J32)*Beíró!$O$21</f>
        <v>#N/A</v>
      </c>
      <c r="P31" s="35"/>
      <c r="Q31" s="35"/>
      <c r="R31" s="303" t="str">
        <f t="shared" si="5"/>
        <v>-</v>
      </c>
      <c r="S31" s="37"/>
      <c r="T31" s="304" t="str">
        <f t="shared" si="6"/>
        <v/>
      </c>
    </row>
    <row r="32" spans="2:20" ht="14.25" hidden="1" customHeight="1" outlineLevel="1" x14ac:dyDescent="0.25">
      <c r="B32" s="187">
        <f>Rajtlista!B33</f>
        <v>0</v>
      </c>
      <c r="C32" s="255" t="str">
        <f>Rajtlista!C33</f>
        <v/>
      </c>
      <c r="D32" s="256" t="str">
        <f t="shared" si="7"/>
        <v>I. kcs. Fiú (2011-) - 0,5 km klasszikus</v>
      </c>
      <c r="E32" s="256" t="str">
        <f>Rajtlista!E33</f>
        <v/>
      </c>
      <c r="F32" s="256" t="str">
        <f>Rajtlista!F33</f>
        <v/>
      </c>
      <c r="G32" s="256" t="str">
        <f>Rajtlista!G33</f>
        <v/>
      </c>
      <c r="H32" s="297">
        <f>Rajtlista!H33</f>
        <v>0.42187499999999994</v>
      </c>
      <c r="I32" s="297" t="str">
        <f>IFERROR(VLOOKUP(B32,Idő!B:D,3,FALSE),"-")</f>
        <v>-</v>
      </c>
      <c r="J32" s="298" t="str">
        <f t="shared" si="4"/>
        <v>-</v>
      </c>
      <c r="K32" s="299" t="str">
        <f>IF(ISBLANK('Lövészet beíró'!G33)=TRUE,"",('Lövészet beíró'!G33))</f>
        <v/>
      </c>
      <c r="L32" s="300" t="str">
        <f>IF(ISBLANK('Lövészet beíró'!H33)=TRUE,"",('Lövészet beíró'!H33))</f>
        <v/>
      </c>
      <c r="M32" s="300" t="str">
        <f>IF(ISBLANK('Lövészet beíró'!I33)=TRUE,"",('Lövészet beíró'!I33))</f>
        <v/>
      </c>
      <c r="N32" s="301" t="str">
        <f>IF(ISBLANK('Lövészet beíró'!J33)=TRUE,"",('Lövészet beíró'!J33))</f>
        <v/>
      </c>
      <c r="O32" s="302" t="e">
        <f>SUM('Lövészet beíró'!G33:J33)*Beíró!$O$21</f>
        <v>#N/A</v>
      </c>
      <c r="P32" s="35"/>
      <c r="Q32" s="35"/>
      <c r="R32" s="303" t="str">
        <f t="shared" si="5"/>
        <v>-</v>
      </c>
      <c r="S32" s="37"/>
      <c r="T32" s="304" t="str">
        <f t="shared" si="6"/>
        <v/>
      </c>
    </row>
    <row r="33" spans="2:20" ht="14.25" hidden="1" customHeight="1" outlineLevel="1" x14ac:dyDescent="0.25">
      <c r="B33" s="187">
        <f>Rajtlista!B34</f>
        <v>0</v>
      </c>
      <c r="C33" s="255" t="str">
        <f>Rajtlista!C34</f>
        <v/>
      </c>
      <c r="D33" s="256" t="str">
        <f t="shared" si="7"/>
        <v>I. kcs. Fiú (2011-) - 0,5 km klasszikus</v>
      </c>
      <c r="E33" s="256" t="str">
        <f>Rajtlista!E34</f>
        <v/>
      </c>
      <c r="F33" s="256" t="str">
        <f>Rajtlista!F34</f>
        <v/>
      </c>
      <c r="G33" s="256" t="str">
        <f>Rajtlista!G34</f>
        <v/>
      </c>
      <c r="H33" s="297">
        <f>Rajtlista!H34</f>
        <v>0.42222222222222217</v>
      </c>
      <c r="I33" s="297" t="str">
        <f>IFERROR(VLOOKUP(B33,Idő!B:D,3,FALSE),"-")</f>
        <v>-</v>
      </c>
      <c r="J33" s="298" t="str">
        <f t="shared" si="4"/>
        <v>-</v>
      </c>
      <c r="K33" s="299" t="str">
        <f>IF(ISBLANK('Lövészet beíró'!G34)=TRUE,"",('Lövészet beíró'!G34))</f>
        <v/>
      </c>
      <c r="L33" s="300" t="str">
        <f>IF(ISBLANK('Lövészet beíró'!H34)=TRUE,"",('Lövészet beíró'!H34))</f>
        <v/>
      </c>
      <c r="M33" s="300" t="str">
        <f>IF(ISBLANK('Lövészet beíró'!I34)=TRUE,"",('Lövészet beíró'!I34))</f>
        <v/>
      </c>
      <c r="N33" s="301" t="str">
        <f>IF(ISBLANK('Lövészet beíró'!J34)=TRUE,"",('Lövészet beíró'!J34))</f>
        <v/>
      </c>
      <c r="O33" s="302" t="e">
        <f>SUM('Lövészet beíró'!G34:J34)*Beíró!$O$21</f>
        <v>#N/A</v>
      </c>
      <c r="P33" s="35"/>
      <c r="Q33" s="35"/>
      <c r="R33" s="303" t="str">
        <f t="shared" si="5"/>
        <v>-</v>
      </c>
      <c r="S33" s="37"/>
      <c r="T33" s="304" t="str">
        <f t="shared" si="6"/>
        <v/>
      </c>
    </row>
    <row r="34" spans="2:20" ht="14.25" hidden="1" customHeight="1" outlineLevel="1" x14ac:dyDescent="0.25">
      <c r="B34" s="187">
        <f>Rajtlista!B35</f>
        <v>0</v>
      </c>
      <c r="C34" s="255" t="str">
        <f>Rajtlista!C35</f>
        <v/>
      </c>
      <c r="D34" s="256" t="str">
        <f t="shared" si="7"/>
        <v>I. kcs. Fiú (2011-) - 0,5 km klasszikus</v>
      </c>
      <c r="E34" s="256" t="str">
        <f>Rajtlista!E35</f>
        <v/>
      </c>
      <c r="F34" s="256" t="str">
        <f>Rajtlista!F35</f>
        <v/>
      </c>
      <c r="G34" s="256" t="str">
        <f>Rajtlista!G35</f>
        <v/>
      </c>
      <c r="H34" s="297">
        <f>Rajtlista!H35</f>
        <v>0.42256944444444439</v>
      </c>
      <c r="I34" s="297" t="str">
        <f>IFERROR(VLOOKUP(B34,Idő!B:D,3,FALSE),"-")</f>
        <v>-</v>
      </c>
      <c r="J34" s="298" t="str">
        <f t="shared" si="4"/>
        <v>-</v>
      </c>
      <c r="K34" s="299" t="str">
        <f>IF(ISBLANK('Lövészet beíró'!G35)=TRUE,"",('Lövészet beíró'!G35))</f>
        <v/>
      </c>
      <c r="L34" s="300" t="str">
        <f>IF(ISBLANK('Lövészet beíró'!H35)=TRUE,"",('Lövészet beíró'!H35))</f>
        <v/>
      </c>
      <c r="M34" s="300" t="str">
        <f>IF(ISBLANK('Lövészet beíró'!I35)=TRUE,"",('Lövészet beíró'!I35))</f>
        <v/>
      </c>
      <c r="N34" s="301" t="str">
        <f>IF(ISBLANK('Lövészet beíró'!J35)=TRUE,"",('Lövészet beíró'!J35))</f>
        <v/>
      </c>
      <c r="O34" s="302" t="e">
        <f>SUM('Lövészet beíró'!G35:J35)*Beíró!$O$21</f>
        <v>#N/A</v>
      </c>
      <c r="P34" s="35"/>
      <c r="Q34" s="35"/>
      <c r="R34" s="303" t="str">
        <f t="shared" si="5"/>
        <v>-</v>
      </c>
      <c r="S34" s="37"/>
      <c r="T34" s="304" t="str">
        <f t="shared" si="6"/>
        <v/>
      </c>
    </row>
    <row r="35" spans="2:20" ht="14.25" hidden="1" customHeight="1" outlineLevel="1" x14ac:dyDescent="0.25">
      <c r="B35" s="187">
        <f>Rajtlista!B36</f>
        <v>0</v>
      </c>
      <c r="C35" s="255" t="str">
        <f>Rajtlista!C36</f>
        <v/>
      </c>
      <c r="D35" s="256" t="str">
        <f t="shared" si="7"/>
        <v>I. kcs. Fiú (2011-) - 0,5 km klasszikus</v>
      </c>
      <c r="E35" s="256" t="str">
        <f>Rajtlista!E36</f>
        <v/>
      </c>
      <c r="F35" s="256" t="str">
        <f>Rajtlista!F36</f>
        <v/>
      </c>
      <c r="G35" s="256" t="str">
        <f>Rajtlista!G36</f>
        <v/>
      </c>
      <c r="H35" s="297">
        <f>Rajtlista!H36</f>
        <v>0.42291666666666661</v>
      </c>
      <c r="I35" s="297" t="str">
        <f>IFERROR(VLOOKUP(B35,Idő!B:D,3,FALSE),"-")</f>
        <v>-</v>
      </c>
      <c r="J35" s="298" t="str">
        <f t="shared" si="4"/>
        <v>-</v>
      </c>
      <c r="K35" s="299" t="str">
        <f>IF(ISBLANK('Lövészet beíró'!G36)=TRUE,"",('Lövészet beíró'!G36))</f>
        <v/>
      </c>
      <c r="L35" s="300" t="str">
        <f>IF(ISBLANK('Lövészet beíró'!H36)=TRUE,"",('Lövészet beíró'!H36))</f>
        <v/>
      </c>
      <c r="M35" s="300" t="str">
        <f>IF(ISBLANK('Lövészet beíró'!I36)=TRUE,"",('Lövészet beíró'!I36))</f>
        <v/>
      </c>
      <c r="N35" s="301" t="str">
        <f>IF(ISBLANK('Lövészet beíró'!J36)=TRUE,"",('Lövészet beíró'!J36))</f>
        <v/>
      </c>
      <c r="O35" s="302" t="e">
        <f>SUM('Lövészet beíró'!G36:J36)*Beíró!$O$21</f>
        <v>#N/A</v>
      </c>
      <c r="P35" s="35"/>
      <c r="Q35" s="35"/>
      <c r="R35" s="303" t="str">
        <f t="shared" si="5"/>
        <v>-</v>
      </c>
      <c r="S35" s="37"/>
      <c r="T35" s="304" t="str">
        <f t="shared" si="6"/>
        <v/>
      </c>
    </row>
    <row r="36" spans="2:20" ht="14.25" hidden="1" customHeight="1" outlineLevel="1" x14ac:dyDescent="0.25">
      <c r="B36" s="187">
        <f>Rajtlista!B37</f>
        <v>0</v>
      </c>
      <c r="C36" s="255" t="str">
        <f>Rajtlista!C37</f>
        <v/>
      </c>
      <c r="D36" s="256" t="str">
        <f t="shared" si="7"/>
        <v>I. kcs. Fiú (2011-) - 0,5 km klasszikus</v>
      </c>
      <c r="E36" s="256" t="str">
        <f>Rajtlista!E37</f>
        <v/>
      </c>
      <c r="F36" s="256" t="str">
        <f>Rajtlista!F37</f>
        <v/>
      </c>
      <c r="G36" s="256" t="str">
        <f>Rajtlista!G37</f>
        <v/>
      </c>
      <c r="H36" s="297">
        <f>Rajtlista!H37</f>
        <v>0.42326388888888883</v>
      </c>
      <c r="I36" s="297" t="str">
        <f>IFERROR(VLOOKUP(B36,Idő!B:D,3,FALSE),"-")</f>
        <v>-</v>
      </c>
      <c r="J36" s="298" t="str">
        <f t="shared" si="4"/>
        <v>-</v>
      </c>
      <c r="K36" s="299" t="str">
        <f>IF(ISBLANK('Lövészet beíró'!G37)=TRUE,"",('Lövészet beíró'!G37))</f>
        <v/>
      </c>
      <c r="L36" s="300" t="str">
        <f>IF(ISBLANK('Lövészet beíró'!H37)=TRUE,"",('Lövészet beíró'!H37))</f>
        <v/>
      </c>
      <c r="M36" s="300" t="str">
        <f>IF(ISBLANK('Lövészet beíró'!I37)=TRUE,"",('Lövészet beíró'!I37))</f>
        <v/>
      </c>
      <c r="N36" s="301" t="str">
        <f>IF(ISBLANK('Lövészet beíró'!J37)=TRUE,"",('Lövészet beíró'!J37))</f>
        <v/>
      </c>
      <c r="O36" s="302" t="e">
        <f>SUM('Lövészet beíró'!G37:J37)*Beíró!$O$21</f>
        <v>#N/A</v>
      </c>
      <c r="P36" s="35"/>
      <c r="Q36" s="35"/>
      <c r="R36" s="303" t="str">
        <f t="shared" si="5"/>
        <v>-</v>
      </c>
      <c r="S36" s="37"/>
      <c r="T36" s="304" t="str">
        <f t="shared" si="6"/>
        <v/>
      </c>
    </row>
    <row r="37" spans="2:20" ht="14.25" customHeight="1" outlineLevel="1" thickBot="1" x14ac:dyDescent="0.3">
      <c r="B37" s="313"/>
      <c r="C37" s="314"/>
      <c r="D37" s="307"/>
      <c r="E37" s="311"/>
      <c r="F37" s="311"/>
      <c r="G37" s="311"/>
      <c r="H37" s="308"/>
      <c r="I37" s="308"/>
      <c r="J37" s="308"/>
      <c r="K37" s="309"/>
      <c r="L37" s="309"/>
      <c r="M37" s="309"/>
      <c r="N37" s="309"/>
      <c r="O37" s="310"/>
      <c r="P37" s="310"/>
      <c r="Q37" s="310"/>
      <c r="R37" s="310"/>
      <c r="S37" s="311"/>
      <c r="T37" s="312"/>
    </row>
    <row r="38" spans="2:20" ht="17.25" customHeight="1" thickBot="1" x14ac:dyDescent="0.3">
      <c r="B38" s="500" t="str">
        <f>+Rajtlista!B39:G39</f>
        <v>II. kcs. Leány (2009-2010) - 1 km klasszikus</v>
      </c>
      <c r="C38" s="501"/>
      <c r="D38" s="502"/>
      <c r="E38" s="502"/>
      <c r="F38" s="502"/>
      <c r="G38" s="503"/>
      <c r="H38" s="278"/>
      <c r="I38" s="279"/>
      <c r="J38" s="279"/>
      <c r="K38" s="280" t="e">
        <f>IF(ISBLANK('Lövészet beíró'!G39)=TRUE,"",('Lövészet beíró'!G39))</f>
        <v>#N/A</v>
      </c>
      <c r="L38" s="281" t="e">
        <f>IF(ISBLANK('Lövészet beíró'!H39)=TRUE,"",('Lövészet beíró'!H39))</f>
        <v>#N/A</v>
      </c>
      <c r="M38" s="281" t="e">
        <f>IF(ISBLANK('Lövészet beíró'!I39)=TRUE,"",('Lövészet beíró'!I39))</f>
        <v>#N/A</v>
      </c>
      <c r="N38" s="282" t="e">
        <f>IF(ISBLANK('Lövészet beíró'!J39)=TRUE,"",('Lövészet beíró'!J39))</f>
        <v>#N/A</v>
      </c>
      <c r="O38" s="40">
        <v>3.4722222222222224E-4</v>
      </c>
      <c r="P38" s="283"/>
      <c r="Q38" s="283"/>
      <c r="R38" s="283"/>
      <c r="S38" s="284"/>
      <c r="T38" s="285"/>
    </row>
    <row r="39" spans="2:20" ht="14.25" customHeight="1" outlineLevel="1" x14ac:dyDescent="0.25">
      <c r="B39" s="286">
        <f>Rajtlista!B40</f>
        <v>12</v>
      </c>
      <c r="C39" s="287" t="str">
        <f>Rajtlista!C40</f>
        <v>Besze Regina Kira</v>
      </c>
      <c r="D39" s="288" t="str">
        <f>+B38</f>
        <v>II. kcs. Leány (2009-2010) - 1 km klasszikus</v>
      </c>
      <c r="E39" s="288">
        <f>Rajtlista!E40</f>
        <v>40084</v>
      </c>
      <c r="F39" s="288" t="str">
        <f>Rajtlista!F40</f>
        <v>Heves</v>
      </c>
      <c r="G39" s="288" t="str">
        <f>Rajtlista!G40</f>
        <v>Gyöngyössolymosi Nagy Gyula Katolikus Általános Iskola és Alapfokú Művészeti Iskola</v>
      </c>
      <c r="H39" s="289">
        <f>Rajtlista!H40</f>
        <v>0.46215277777777775</v>
      </c>
      <c r="I39" s="289">
        <f>IFERROR(VLOOKUP(B39,Idő!B:D,3,FALSE),"-")</f>
        <v>0.51269675925925928</v>
      </c>
      <c r="J39" s="290">
        <f>IFERROR(I39-H39,"-")</f>
        <v>5.0543981481481537E-2</v>
      </c>
      <c r="K39" s="291" t="str">
        <f>IF(ISBLANK('Lövészet beíró'!G40)=TRUE,"",('Lövészet beíró'!G40))</f>
        <v/>
      </c>
      <c r="L39" s="292" t="str">
        <f>IF(ISBLANK('Lövészet beíró'!H40)=TRUE,"",('Lövészet beíró'!H40))</f>
        <v/>
      </c>
      <c r="M39" s="292" t="str">
        <f>IF(ISBLANK('Lövészet beíró'!I40)=TRUE,"",('Lövészet beíró'!I40))</f>
        <v/>
      </c>
      <c r="N39" s="293" t="str">
        <f>IF(ISBLANK('Lövészet beíró'!J40)=TRUE,"",('Lövészet beíró'!J40))</f>
        <v/>
      </c>
      <c r="O39" s="294">
        <f>SUM('Lövészet beíró'!G40:J40)*Beíró!$O$38</f>
        <v>0</v>
      </c>
      <c r="P39" s="29">
        <v>0</v>
      </c>
      <c r="Q39" s="29">
        <v>0</v>
      </c>
      <c r="R39" s="295">
        <f>IFERROR(J39+O39+P39-Q39,"-")</f>
        <v>5.0543981481481537E-2</v>
      </c>
      <c r="S39" s="31"/>
      <c r="T39" s="296">
        <f>IFERROR(RANK(R39,$R$39:$R$53,1),"")</f>
        <v>3</v>
      </c>
    </row>
    <row r="40" spans="2:20" ht="14.25" customHeight="1" outlineLevel="1" x14ac:dyDescent="0.25">
      <c r="B40" s="187">
        <f>Rajtlista!B41</f>
        <v>13</v>
      </c>
      <c r="C40" s="255" t="str">
        <f>Rajtlista!C41</f>
        <v>Katona Korinna</v>
      </c>
      <c r="D40" s="256" t="str">
        <f>+D39</f>
        <v>II. kcs. Leány (2009-2010) - 1 km klasszikus</v>
      </c>
      <c r="E40" s="256">
        <f>Rajtlista!E41</f>
        <v>40079</v>
      </c>
      <c r="F40" s="256" t="str">
        <f>Rajtlista!F41</f>
        <v>Heves</v>
      </c>
      <c r="G40" s="256" t="str">
        <f>Rajtlista!G41</f>
        <v>Eszterházy Károly Egyetem Gyakorló Általános, Közép-, Alapfokú Művészeti Iskola és Pedagógiai Intézet</v>
      </c>
      <c r="H40" s="297">
        <f>Rajtlista!H41</f>
        <v>0.46249999999999997</v>
      </c>
      <c r="I40" s="297">
        <f>IFERROR(VLOOKUP(B40,Idő!B:D,3,FALSE),"-")</f>
        <v>0.5138773148148148</v>
      </c>
      <c r="J40" s="298">
        <f t="shared" ref="J40:J53" si="8">IFERROR(I40-H40,"-")</f>
        <v>5.1377314814814834E-2</v>
      </c>
      <c r="K40" s="299" t="str">
        <f>IF(ISBLANK('Lövészet beíró'!G41)=TRUE,"",('Lövészet beíró'!G41))</f>
        <v/>
      </c>
      <c r="L40" s="300" t="str">
        <f>IF(ISBLANK('Lövészet beíró'!H41)=TRUE,"",('Lövészet beíró'!H41))</f>
        <v/>
      </c>
      <c r="M40" s="300" t="str">
        <f>IF(ISBLANK('Lövészet beíró'!I41)=TRUE,"",('Lövészet beíró'!I41))</f>
        <v/>
      </c>
      <c r="N40" s="301" t="str">
        <f>IF(ISBLANK('Lövészet beíró'!J41)=TRUE,"",('Lövészet beíró'!J41))</f>
        <v/>
      </c>
      <c r="O40" s="302">
        <f>SUM('Lövészet beíró'!G41:J41)*Beíró!$O$38</f>
        <v>0</v>
      </c>
      <c r="P40" s="35"/>
      <c r="Q40" s="35"/>
      <c r="R40" s="303">
        <f t="shared" ref="R40:R53" si="9">IFERROR(J40+O40+P40-Q40,"-")</f>
        <v>5.1377314814814834E-2</v>
      </c>
      <c r="S40" s="37"/>
      <c r="T40" s="304">
        <f t="shared" ref="T40:T53" si="10">IFERROR(RANK(R40,$R$39:$R$53,1),"")</f>
        <v>6</v>
      </c>
    </row>
    <row r="41" spans="2:20" ht="14.25" customHeight="1" outlineLevel="1" x14ac:dyDescent="0.25">
      <c r="B41" s="187">
        <f>Rajtlista!B42</f>
        <v>14</v>
      </c>
      <c r="C41" s="255" t="str">
        <f>Rajtlista!C42</f>
        <v>Jankó Boglárka Dóra</v>
      </c>
      <c r="D41" s="256" t="str">
        <f t="shared" ref="D41:D53" si="11">+D40</f>
        <v>II. kcs. Leány (2009-2010) - 1 km klasszikus</v>
      </c>
      <c r="E41" s="256">
        <f>Rajtlista!E42</f>
        <v>40253</v>
      </c>
      <c r="F41" s="256" t="str">
        <f>Rajtlista!F42</f>
        <v>Pest</v>
      </c>
      <c r="G41" s="256" t="str">
        <f>Rajtlista!G42</f>
        <v>Kesjár Csaba Általános Iskola</v>
      </c>
      <c r="H41" s="297">
        <f>Rajtlista!H42</f>
        <v>0.46284722222222219</v>
      </c>
      <c r="I41" s="297">
        <f>IFERROR(VLOOKUP(B41,Idő!B:D,3,FALSE),"-")</f>
        <v>0.51276620370370374</v>
      </c>
      <c r="J41" s="298">
        <f t="shared" si="8"/>
        <v>4.991898148148155E-2</v>
      </c>
      <c r="K41" s="299" t="str">
        <f>IF(ISBLANK('Lövészet beíró'!G42)=TRUE,"",('Lövészet beíró'!G42))</f>
        <v/>
      </c>
      <c r="L41" s="300" t="str">
        <f>IF(ISBLANK('Lövészet beíró'!H42)=TRUE,"",('Lövészet beíró'!H42))</f>
        <v/>
      </c>
      <c r="M41" s="300" t="str">
        <f>IF(ISBLANK('Lövészet beíró'!I42)=TRUE,"",('Lövészet beíró'!I42))</f>
        <v/>
      </c>
      <c r="N41" s="301" t="str">
        <f>IF(ISBLANK('Lövészet beíró'!J42)=TRUE,"",('Lövészet beíró'!J42))</f>
        <v/>
      </c>
      <c r="O41" s="302">
        <f>SUM('Lövészet beíró'!G42:J42)*Beíró!$O$38</f>
        <v>0</v>
      </c>
      <c r="P41" s="35"/>
      <c r="Q41" s="35"/>
      <c r="R41" s="303">
        <f t="shared" si="9"/>
        <v>4.991898148148155E-2</v>
      </c>
      <c r="S41" s="37"/>
      <c r="T41" s="304">
        <f t="shared" si="10"/>
        <v>1</v>
      </c>
    </row>
    <row r="42" spans="2:20" ht="14.25" customHeight="1" outlineLevel="1" x14ac:dyDescent="0.25">
      <c r="B42" s="187">
        <f>Rajtlista!B43</f>
        <v>15</v>
      </c>
      <c r="C42" s="255" t="str">
        <f>Rajtlista!C43</f>
        <v>Kovács Nóra</v>
      </c>
      <c r="D42" s="256" t="str">
        <f t="shared" si="11"/>
        <v>II. kcs. Leány (2009-2010) - 1 km klasszikus</v>
      </c>
      <c r="E42" s="256">
        <f>Rajtlista!E43</f>
        <v>40442</v>
      </c>
      <c r="F42" s="256" t="str">
        <f>Rajtlista!F43</f>
        <v>Budapest</v>
      </c>
      <c r="G42" s="256" t="str">
        <f>Rajtlista!G43</f>
        <v>Újbudai Ádám Jenő Általános Iskola</v>
      </c>
      <c r="H42" s="297">
        <f>Rajtlista!H43</f>
        <v>0.46319444444444441</v>
      </c>
      <c r="I42" s="297">
        <f>IFERROR(VLOOKUP(B42,Idő!B:D,3,FALSE),"-")</f>
        <v>0.5157870370370371</v>
      </c>
      <c r="J42" s="298">
        <f t="shared" si="8"/>
        <v>5.2592592592592691E-2</v>
      </c>
      <c r="K42" s="299" t="str">
        <f>IF(ISBLANK('Lövészet beíró'!G43)=TRUE,"",('Lövészet beíró'!G43))</f>
        <v/>
      </c>
      <c r="L42" s="300" t="str">
        <f>IF(ISBLANK('Lövészet beíró'!H43)=TRUE,"",('Lövészet beíró'!H43))</f>
        <v/>
      </c>
      <c r="M42" s="300" t="str">
        <f>IF(ISBLANK('Lövészet beíró'!I43)=TRUE,"",('Lövészet beíró'!I43))</f>
        <v/>
      </c>
      <c r="N42" s="301" t="str">
        <f>IF(ISBLANK('Lövészet beíró'!J43)=TRUE,"",('Lövészet beíró'!J43))</f>
        <v/>
      </c>
      <c r="O42" s="302">
        <f>SUM('Lövészet beíró'!G43:J43)*Beíró!$O$38</f>
        <v>0</v>
      </c>
      <c r="P42" s="35"/>
      <c r="Q42" s="35"/>
      <c r="R42" s="303">
        <f t="shared" si="9"/>
        <v>5.2592592592592691E-2</v>
      </c>
      <c r="S42" s="37"/>
      <c r="T42" s="304">
        <f t="shared" si="10"/>
        <v>7</v>
      </c>
    </row>
    <row r="43" spans="2:20" ht="14.25" customHeight="1" outlineLevel="1" x14ac:dyDescent="0.25">
      <c r="B43" s="187">
        <f>Rajtlista!B44</f>
        <v>16</v>
      </c>
      <c r="C43" s="255" t="str">
        <f>Rajtlista!C44</f>
        <v>Zámbó Hanna</v>
      </c>
      <c r="D43" s="256" t="str">
        <f t="shared" si="11"/>
        <v>II. kcs. Leány (2009-2010) - 1 km klasszikus</v>
      </c>
      <c r="E43" s="256">
        <f>Rajtlista!E44</f>
        <v>39862</v>
      </c>
      <c r="F43" s="256" t="str">
        <f>Rajtlista!F44</f>
        <v>Budapest</v>
      </c>
      <c r="G43" s="256" t="str">
        <f>Rajtlista!G44</f>
        <v>Testnevelési Egyetem Gyakorló Sportiskolai Általános Iskola és Gimnázium</v>
      </c>
      <c r="H43" s="297">
        <f>Rajtlista!H44</f>
        <v>0.46354166666666663</v>
      </c>
      <c r="I43" s="297">
        <f>IFERROR(VLOOKUP(B43,Idő!B:D,3,FALSE),"-")</f>
        <v>0.51361111111111113</v>
      </c>
      <c r="J43" s="298">
        <f t="shared" si="8"/>
        <v>5.00694444444445E-2</v>
      </c>
      <c r="K43" s="299" t="str">
        <f>IF(ISBLANK('Lövészet beíró'!G44)=TRUE,"",('Lövészet beíró'!G44))</f>
        <v/>
      </c>
      <c r="L43" s="300" t="str">
        <f>IF(ISBLANK('Lövészet beíró'!H44)=TRUE,"",('Lövészet beíró'!H44))</f>
        <v/>
      </c>
      <c r="M43" s="300" t="str">
        <f>IF(ISBLANK('Lövészet beíró'!I44)=TRUE,"",('Lövészet beíró'!I44))</f>
        <v/>
      </c>
      <c r="N43" s="301" t="str">
        <f>IF(ISBLANK('Lövészet beíró'!J44)=TRUE,"",('Lövészet beíró'!J44))</f>
        <v/>
      </c>
      <c r="O43" s="302">
        <f>SUM('Lövészet beíró'!G44:J44)*Beíró!$O$38</f>
        <v>0</v>
      </c>
      <c r="P43" s="35"/>
      <c r="Q43" s="35"/>
      <c r="R43" s="303">
        <f t="shared" si="9"/>
        <v>5.00694444444445E-2</v>
      </c>
      <c r="S43" s="37"/>
      <c r="T43" s="304">
        <f t="shared" si="10"/>
        <v>2</v>
      </c>
    </row>
    <row r="44" spans="2:20" ht="14.25" customHeight="1" outlineLevel="1" x14ac:dyDescent="0.25">
      <c r="B44" s="187">
        <f>Rajtlista!B45</f>
        <v>17</v>
      </c>
      <c r="C44" s="255" t="str">
        <f>Rajtlista!C45</f>
        <v>Varga Léna</v>
      </c>
      <c r="D44" s="256" t="str">
        <f t="shared" si="11"/>
        <v>II. kcs. Leány (2009-2010) - 1 km klasszikus</v>
      </c>
      <c r="E44" s="256">
        <f>Rajtlista!E45</f>
        <v>40394</v>
      </c>
      <c r="F44" s="256" t="str">
        <f>Rajtlista!F45</f>
        <v>Budapest</v>
      </c>
      <c r="G44" s="256" t="str">
        <f>Rajtlista!G45</f>
        <v>ELTE Gyertyánffy István Gyakorló Általános Iskola</v>
      </c>
      <c r="H44" s="297">
        <f>Rajtlista!H45</f>
        <v>0.46388888888888885</v>
      </c>
      <c r="I44" s="297">
        <f>IFERROR(VLOOKUP(B44,Idő!B:D,3,FALSE),"-")</f>
        <v>0.51454861111111116</v>
      </c>
      <c r="J44" s="298">
        <f t="shared" si="8"/>
        <v>5.0659722222222314E-2</v>
      </c>
      <c r="K44" s="299" t="str">
        <f>IF(ISBLANK('Lövészet beíró'!G45)=TRUE,"",('Lövészet beíró'!G45))</f>
        <v/>
      </c>
      <c r="L44" s="300" t="str">
        <f>IF(ISBLANK('Lövészet beíró'!H45)=TRUE,"",('Lövészet beíró'!H45))</f>
        <v/>
      </c>
      <c r="M44" s="300" t="str">
        <f>IF(ISBLANK('Lövészet beíró'!I45)=TRUE,"",('Lövészet beíró'!I45))</f>
        <v/>
      </c>
      <c r="N44" s="301" t="str">
        <f>IF(ISBLANK('Lövészet beíró'!J45)=TRUE,"",('Lövészet beíró'!J45))</f>
        <v/>
      </c>
      <c r="O44" s="302">
        <f>SUM('Lövészet beíró'!G45:J45)*Beíró!$O$38</f>
        <v>0</v>
      </c>
      <c r="P44" s="35"/>
      <c r="Q44" s="35"/>
      <c r="R44" s="303">
        <f t="shared" si="9"/>
        <v>5.0659722222222314E-2</v>
      </c>
      <c r="S44" s="37"/>
      <c r="T44" s="304">
        <f t="shared" si="10"/>
        <v>4</v>
      </c>
    </row>
    <row r="45" spans="2:20" ht="14.25" hidden="1" customHeight="1" outlineLevel="1" x14ac:dyDescent="0.25">
      <c r="B45" s="187">
        <f>Rajtlista!B46</f>
        <v>18</v>
      </c>
      <c r="C45" s="255" t="str">
        <f>Rajtlista!C46</f>
        <v>Ágoston Dalma</v>
      </c>
      <c r="D45" s="256" t="str">
        <f t="shared" si="11"/>
        <v>II. kcs. Leány (2009-2010) - 1 km klasszikus</v>
      </c>
      <c r="E45" s="256">
        <f>Rajtlista!E46</f>
        <v>40308</v>
      </c>
      <c r="F45" s="256" t="str">
        <f>Rajtlista!F46</f>
        <v>Veszprém</v>
      </c>
      <c r="G45" s="256" t="str">
        <f>Rajtlista!G46</f>
        <v>Nivegy-völgyi Német Nemzetiségi Nyelvoktató Általános Iskola és Alapfokú Művészeti Iskola</v>
      </c>
      <c r="H45" s="297">
        <f>Rajtlista!H46</f>
        <v>0.46423611111111107</v>
      </c>
      <c r="I45" s="297">
        <f>IFERROR(VLOOKUP(B45,Idő!B:D,3,FALSE),"-")</f>
        <v>0.5154050925925926</v>
      </c>
      <c r="J45" s="298">
        <f t="shared" si="8"/>
        <v>5.1168981481481524E-2</v>
      </c>
      <c r="K45" s="299" t="str">
        <f>IF(ISBLANK('Lövészet beíró'!G46)=TRUE,"",('Lövészet beíró'!G46))</f>
        <v/>
      </c>
      <c r="L45" s="300" t="str">
        <f>IF(ISBLANK('Lövészet beíró'!H46)=TRUE,"",('Lövészet beíró'!H46))</f>
        <v/>
      </c>
      <c r="M45" s="300" t="str">
        <f>IF(ISBLANK('Lövészet beíró'!I46)=TRUE,"",('Lövészet beíró'!I46))</f>
        <v/>
      </c>
      <c r="N45" s="301" t="str">
        <f>IF(ISBLANK('Lövészet beíró'!J46)=TRUE,"",('Lövészet beíró'!J46))</f>
        <v/>
      </c>
      <c r="O45" s="302">
        <f>SUM('Lövészet beíró'!G46:J46)*Beíró!$O$38</f>
        <v>0</v>
      </c>
      <c r="P45" s="35"/>
      <c r="Q45" s="35"/>
      <c r="R45" s="303">
        <f t="shared" si="9"/>
        <v>5.1168981481481524E-2</v>
      </c>
      <c r="S45" s="37"/>
      <c r="T45" s="304">
        <f t="shared" si="10"/>
        <v>5</v>
      </c>
    </row>
    <row r="46" spans="2:20" ht="14.25" hidden="1" customHeight="1" outlineLevel="1" x14ac:dyDescent="0.25">
      <c r="B46" s="187">
        <f>Rajtlista!B47</f>
        <v>19</v>
      </c>
      <c r="C46" s="255" t="str">
        <f>Rajtlista!C47</f>
        <v>Előházi Johanna</v>
      </c>
      <c r="D46" s="256" t="str">
        <f t="shared" si="11"/>
        <v>II. kcs. Leány (2009-2010) - 1 km klasszikus</v>
      </c>
      <c r="E46" s="256">
        <f>Rajtlista!E47</f>
        <v>40494</v>
      </c>
      <c r="F46" s="256" t="str">
        <f>Rajtlista!F47</f>
        <v>Heves</v>
      </c>
      <c r="G46" s="256" t="str">
        <f>Rajtlista!G47</f>
        <v>Gyöngyössolymosi Nagy Gyula Katolikus Általános Iskola és Alapfokú Művészeti Iskola</v>
      </c>
      <c r="H46" s="297">
        <f>Rajtlista!H47</f>
        <v>0.46458333333333329</v>
      </c>
      <c r="I46" s="297">
        <f>IFERROR(VLOOKUP(B46,Idő!B:D,3,FALSE),"-")</f>
        <v>0.54554398148148142</v>
      </c>
      <c r="J46" s="298">
        <f t="shared" si="8"/>
        <v>8.0960648148148129E-2</v>
      </c>
      <c r="K46" s="299" t="str">
        <f>IF(ISBLANK('Lövészet beíró'!G47)=TRUE,"",('Lövészet beíró'!G47))</f>
        <v/>
      </c>
      <c r="L46" s="300" t="str">
        <f>IF(ISBLANK('Lövészet beíró'!H47)=TRUE,"",('Lövészet beíró'!H47))</f>
        <v/>
      </c>
      <c r="M46" s="300" t="str">
        <f>IF(ISBLANK('Lövészet beíró'!I47)=TRUE,"",('Lövészet beíró'!I47))</f>
        <v/>
      </c>
      <c r="N46" s="301" t="str">
        <f>IF(ISBLANK('Lövészet beíró'!J47)=TRUE,"",('Lövészet beíró'!J47))</f>
        <v/>
      </c>
      <c r="O46" s="302">
        <f>SUM('Lövészet beíró'!G47:J47)*Beíró!$O$38</f>
        <v>0</v>
      </c>
      <c r="P46" s="35"/>
      <c r="Q46" s="35"/>
      <c r="R46" s="303">
        <f>IFERROR(J46+O46+P46-Q46,"-")</f>
        <v>8.0960648148148129E-2</v>
      </c>
      <c r="S46" s="37"/>
      <c r="T46" s="304">
        <f t="shared" si="10"/>
        <v>8</v>
      </c>
    </row>
    <row r="47" spans="2:20" ht="14.25" hidden="1" customHeight="1" outlineLevel="1" x14ac:dyDescent="0.25">
      <c r="B47" s="187">
        <f>Rajtlista!B48</f>
        <v>20</v>
      </c>
      <c r="C47" s="255" t="str">
        <f>Rajtlista!C48</f>
        <v>Cseke Villő Emese</v>
      </c>
      <c r="D47" s="256" t="str">
        <f t="shared" si="11"/>
        <v>II. kcs. Leány (2009-2010) - 1 km klasszikus</v>
      </c>
      <c r="E47" s="256">
        <f>Rajtlista!E48</f>
        <v>40217</v>
      </c>
      <c r="F47" s="256" t="str">
        <f>Rajtlista!F48</f>
        <v>Budapest</v>
      </c>
      <c r="G47" s="256" t="str">
        <f>Rajtlista!G48</f>
        <v>Albertfalvi Don Bosco Katolikus Általános Iskola és Óvoda</v>
      </c>
      <c r="H47" s="297">
        <f>Rajtlista!H48</f>
        <v>0.46493055555555551</v>
      </c>
      <c r="I47" s="297">
        <f>IFERROR(VLOOKUP(B47,Idő!B:D,3,FALSE),"-")</f>
        <v>0.55078703703703702</v>
      </c>
      <c r="J47" s="298">
        <f t="shared" si="8"/>
        <v>8.5856481481481506E-2</v>
      </c>
      <c r="K47" s="299" t="str">
        <f>IF(ISBLANK('Lövészet beíró'!G48)=TRUE,"",('Lövészet beíró'!G48))</f>
        <v/>
      </c>
      <c r="L47" s="300" t="str">
        <f>IF(ISBLANK('Lövészet beíró'!H48)=TRUE,"",('Lövészet beíró'!H48))</f>
        <v/>
      </c>
      <c r="M47" s="300" t="str">
        <f>IF(ISBLANK('Lövészet beíró'!I48)=TRUE,"",('Lövészet beíró'!I48))</f>
        <v/>
      </c>
      <c r="N47" s="301" t="str">
        <f>IF(ISBLANK('Lövészet beíró'!J48)=TRUE,"",('Lövészet beíró'!J48))</f>
        <v/>
      </c>
      <c r="O47" s="302">
        <f>SUM('Lövészet beíró'!G48:J48)*Beíró!$O$38</f>
        <v>0</v>
      </c>
      <c r="P47" s="35"/>
      <c r="Q47" s="35"/>
      <c r="R47" s="303">
        <f t="shared" si="9"/>
        <v>8.5856481481481506E-2</v>
      </c>
      <c r="S47" s="37"/>
      <c r="T47" s="304">
        <f t="shared" si="10"/>
        <v>11</v>
      </c>
    </row>
    <row r="48" spans="2:20" ht="14.25" hidden="1" customHeight="1" outlineLevel="1" x14ac:dyDescent="0.25">
      <c r="B48" s="187">
        <f>Rajtlista!B49</f>
        <v>21</v>
      </c>
      <c r="C48" s="255" t="str">
        <f>Rajtlista!C49</f>
        <v>Cseke Zille Boglárka</v>
      </c>
      <c r="D48" s="256" t="str">
        <f t="shared" si="11"/>
        <v>II. kcs. Leány (2009-2010) - 1 km klasszikus</v>
      </c>
      <c r="E48" s="256">
        <f>Rajtlista!E49</f>
        <v>40217</v>
      </c>
      <c r="F48" s="256" t="str">
        <f>Rajtlista!F49</f>
        <v>Budapest</v>
      </c>
      <c r="G48" s="256" t="str">
        <f>Rajtlista!G49</f>
        <v>Albertfalvi Don Bosco Katolikus Általános Iskola és Óvoda</v>
      </c>
      <c r="H48" s="297">
        <f>Rajtlista!H49</f>
        <v>0.46527777777777773</v>
      </c>
      <c r="I48" s="297">
        <f>IFERROR(VLOOKUP(B48,Idő!B:D,3,FALSE),"-")</f>
        <v>0.54707175925925922</v>
      </c>
      <c r="J48" s="298">
        <f t="shared" si="8"/>
        <v>8.1793981481481481E-2</v>
      </c>
      <c r="K48" s="299" t="str">
        <f>IF(ISBLANK('Lövészet beíró'!G49)=TRUE,"",('Lövészet beíró'!G49))</f>
        <v/>
      </c>
      <c r="L48" s="300" t="str">
        <f>IF(ISBLANK('Lövészet beíró'!H49)=TRUE,"",('Lövészet beíró'!H49))</f>
        <v/>
      </c>
      <c r="M48" s="300" t="str">
        <f>IF(ISBLANK('Lövészet beíró'!I49)=TRUE,"",('Lövészet beíró'!I49))</f>
        <v/>
      </c>
      <c r="N48" s="301" t="str">
        <f>IF(ISBLANK('Lövészet beíró'!J49)=TRUE,"",('Lövészet beíró'!J49))</f>
        <v/>
      </c>
      <c r="O48" s="302">
        <f>SUM('Lövészet beíró'!G49:J49)*Beíró!$O$38</f>
        <v>0</v>
      </c>
      <c r="P48" s="35"/>
      <c r="Q48" s="35"/>
      <c r="R48" s="303">
        <f t="shared" si="9"/>
        <v>8.1793981481481481E-2</v>
      </c>
      <c r="S48" s="37"/>
      <c r="T48" s="304">
        <f t="shared" si="10"/>
        <v>9</v>
      </c>
    </row>
    <row r="49" spans="2:20" ht="14.25" hidden="1" customHeight="1" outlineLevel="1" x14ac:dyDescent="0.25">
      <c r="B49" s="187">
        <f>Rajtlista!B50</f>
        <v>22</v>
      </c>
      <c r="C49" s="255" t="str">
        <f>Rajtlista!C50</f>
        <v>Bozóki Tamara</v>
      </c>
      <c r="D49" s="256" t="str">
        <f t="shared" si="11"/>
        <v>II. kcs. Leány (2009-2010) - 1 km klasszikus</v>
      </c>
      <c r="E49" s="256">
        <f>Rajtlista!E50</f>
        <v>39839</v>
      </c>
      <c r="F49" s="256" t="str">
        <f>Rajtlista!F50</f>
        <v>Pest</v>
      </c>
      <c r="G49" s="256" t="str">
        <f>Rajtlista!G50</f>
        <v>Péceli Integrált Oktatási Központ Általános Iskola és Gimnázium</v>
      </c>
      <c r="H49" s="297">
        <f>Rajtlista!H50</f>
        <v>0.46562499999999996</v>
      </c>
      <c r="I49" s="297">
        <f>IFERROR(VLOOKUP(B49,Idő!B:D,3,FALSE),"-")</f>
        <v>0.54747685185185191</v>
      </c>
      <c r="J49" s="298">
        <f t="shared" si="8"/>
        <v>8.1851851851851953E-2</v>
      </c>
      <c r="K49" s="299" t="str">
        <f>IF(ISBLANK('Lövészet beíró'!G50)=TRUE,"",('Lövészet beíró'!G50))</f>
        <v/>
      </c>
      <c r="L49" s="300" t="str">
        <f>IF(ISBLANK('Lövészet beíró'!H50)=TRUE,"",('Lövészet beíró'!H50))</f>
        <v/>
      </c>
      <c r="M49" s="300" t="str">
        <f>IF(ISBLANK('Lövészet beíró'!I50)=TRUE,"",('Lövészet beíró'!I50))</f>
        <v/>
      </c>
      <c r="N49" s="301" t="str">
        <f>IF(ISBLANK('Lövészet beíró'!J50)=TRUE,"",('Lövészet beíró'!J50))</f>
        <v/>
      </c>
      <c r="O49" s="302">
        <f>SUM('Lövészet beíró'!G50:J50)*Beíró!$O$38</f>
        <v>0</v>
      </c>
      <c r="P49" s="35"/>
      <c r="Q49" s="35"/>
      <c r="R49" s="303">
        <f t="shared" si="9"/>
        <v>8.1851851851851953E-2</v>
      </c>
      <c r="S49" s="37"/>
      <c r="T49" s="304">
        <f t="shared" si="10"/>
        <v>10</v>
      </c>
    </row>
    <row r="50" spans="2:20" ht="14.25" hidden="1" customHeight="1" outlineLevel="1" x14ac:dyDescent="0.25">
      <c r="B50" s="187">
        <f>Rajtlista!B51</f>
        <v>0</v>
      </c>
      <c r="C50" s="255" t="str">
        <f>Rajtlista!C51</f>
        <v/>
      </c>
      <c r="D50" s="256" t="str">
        <f t="shared" si="11"/>
        <v>II. kcs. Leány (2009-2010) - 1 km klasszikus</v>
      </c>
      <c r="E50" s="256" t="str">
        <f>Rajtlista!E51</f>
        <v/>
      </c>
      <c r="F50" s="256" t="str">
        <f>Rajtlista!F51</f>
        <v/>
      </c>
      <c r="G50" s="256" t="str">
        <f>Rajtlista!G51</f>
        <v/>
      </c>
      <c r="H50" s="297">
        <f>Rajtlista!H51</f>
        <v>0.46597222222222218</v>
      </c>
      <c r="I50" s="297" t="str">
        <f>IFERROR(VLOOKUP(B50,Idő!B:D,3,FALSE),"-")</f>
        <v>-</v>
      </c>
      <c r="J50" s="298" t="str">
        <f t="shared" si="8"/>
        <v>-</v>
      </c>
      <c r="K50" s="299" t="str">
        <f>IF(ISBLANK('Lövészet beíró'!G51)=TRUE,"",('Lövészet beíró'!G51))</f>
        <v/>
      </c>
      <c r="L50" s="300" t="str">
        <f>IF(ISBLANK('Lövészet beíró'!H51)=TRUE,"",('Lövészet beíró'!H51))</f>
        <v/>
      </c>
      <c r="M50" s="300" t="str">
        <f>IF(ISBLANK('Lövészet beíró'!I51)=TRUE,"",('Lövészet beíró'!I51))</f>
        <v/>
      </c>
      <c r="N50" s="301" t="str">
        <f>IF(ISBLANK('Lövészet beíró'!J51)=TRUE,"",('Lövészet beíró'!J51))</f>
        <v/>
      </c>
      <c r="O50" s="302">
        <f>SUM('Lövészet beíró'!G51:J51)*Beíró!$O$38</f>
        <v>0</v>
      </c>
      <c r="P50" s="35"/>
      <c r="Q50" s="35"/>
      <c r="R50" s="303" t="str">
        <f t="shared" si="9"/>
        <v>-</v>
      </c>
      <c r="S50" s="37"/>
      <c r="T50" s="304" t="str">
        <f t="shared" si="10"/>
        <v/>
      </c>
    </row>
    <row r="51" spans="2:20" ht="14.25" hidden="1" customHeight="1" outlineLevel="1" x14ac:dyDescent="0.25">
      <c r="B51" s="187">
        <f>Rajtlista!B52</f>
        <v>0</v>
      </c>
      <c r="C51" s="255" t="str">
        <f>Rajtlista!C52</f>
        <v/>
      </c>
      <c r="D51" s="256" t="str">
        <f t="shared" si="11"/>
        <v>II. kcs. Leány (2009-2010) - 1 km klasszikus</v>
      </c>
      <c r="E51" s="256" t="str">
        <f>Rajtlista!E52</f>
        <v/>
      </c>
      <c r="F51" s="256" t="str">
        <f>Rajtlista!F52</f>
        <v/>
      </c>
      <c r="G51" s="256" t="str">
        <f>Rajtlista!G52</f>
        <v/>
      </c>
      <c r="H51" s="297">
        <f>Rajtlista!H52</f>
        <v>0.4663194444444444</v>
      </c>
      <c r="I51" s="297" t="str">
        <f>IFERROR(VLOOKUP(B51,Idő!B:D,3,FALSE),"-")</f>
        <v>-</v>
      </c>
      <c r="J51" s="298" t="str">
        <f t="shared" si="8"/>
        <v>-</v>
      </c>
      <c r="K51" s="299" t="str">
        <f>IF(ISBLANK('Lövészet beíró'!G52)=TRUE,"",('Lövészet beíró'!G52))</f>
        <v/>
      </c>
      <c r="L51" s="300" t="str">
        <f>IF(ISBLANK('Lövészet beíró'!H52)=TRUE,"",('Lövészet beíró'!H52))</f>
        <v/>
      </c>
      <c r="M51" s="300" t="str">
        <f>IF(ISBLANK('Lövészet beíró'!I52)=TRUE,"",('Lövészet beíró'!I52))</f>
        <v/>
      </c>
      <c r="N51" s="301" t="str">
        <f>IF(ISBLANK('Lövészet beíró'!J52)=TRUE,"",('Lövészet beíró'!J52))</f>
        <v/>
      </c>
      <c r="O51" s="302">
        <f>SUM('Lövészet beíró'!G52:J52)*Beíró!$O$38</f>
        <v>0</v>
      </c>
      <c r="P51" s="35"/>
      <c r="Q51" s="35"/>
      <c r="R51" s="303" t="str">
        <f t="shared" si="9"/>
        <v>-</v>
      </c>
      <c r="S51" s="37"/>
      <c r="T51" s="304" t="str">
        <f t="shared" si="10"/>
        <v/>
      </c>
    </row>
    <row r="52" spans="2:20" ht="14.25" hidden="1" customHeight="1" outlineLevel="1" x14ac:dyDescent="0.25">
      <c r="B52" s="187">
        <f>Rajtlista!B53</f>
        <v>0</v>
      </c>
      <c r="C52" s="255" t="str">
        <f>Rajtlista!C53</f>
        <v/>
      </c>
      <c r="D52" s="256" t="str">
        <f t="shared" si="11"/>
        <v>II. kcs. Leány (2009-2010) - 1 km klasszikus</v>
      </c>
      <c r="E52" s="256" t="str">
        <f>Rajtlista!E53</f>
        <v/>
      </c>
      <c r="F52" s="256" t="str">
        <f>Rajtlista!F53</f>
        <v/>
      </c>
      <c r="G52" s="256" t="str">
        <f>Rajtlista!G53</f>
        <v/>
      </c>
      <c r="H52" s="297">
        <f>Rajtlista!H53</f>
        <v>0.46666666666666662</v>
      </c>
      <c r="I52" s="297" t="str">
        <f>IFERROR(VLOOKUP(B52,Idő!B:D,3,FALSE),"-")</f>
        <v>-</v>
      </c>
      <c r="J52" s="298" t="str">
        <f t="shared" si="8"/>
        <v>-</v>
      </c>
      <c r="K52" s="299" t="str">
        <f>IF(ISBLANK('Lövészet beíró'!G53)=TRUE,"",('Lövészet beíró'!G53))</f>
        <v/>
      </c>
      <c r="L52" s="300" t="str">
        <f>IF(ISBLANK('Lövészet beíró'!H53)=TRUE,"",('Lövészet beíró'!H53))</f>
        <v/>
      </c>
      <c r="M52" s="300" t="str">
        <f>IF(ISBLANK('Lövészet beíró'!I53)=TRUE,"",('Lövészet beíró'!I53))</f>
        <v/>
      </c>
      <c r="N52" s="301" t="str">
        <f>IF(ISBLANK('Lövészet beíró'!J53)=TRUE,"",('Lövészet beíró'!J53))</f>
        <v/>
      </c>
      <c r="O52" s="302">
        <f>SUM('Lövészet beíró'!G53:J53)*Beíró!$O$38</f>
        <v>0</v>
      </c>
      <c r="P52" s="35"/>
      <c r="Q52" s="35"/>
      <c r="R52" s="303" t="str">
        <f t="shared" si="9"/>
        <v>-</v>
      </c>
      <c r="S52" s="37"/>
      <c r="T52" s="304" t="str">
        <f t="shared" si="10"/>
        <v/>
      </c>
    </row>
    <row r="53" spans="2:20" ht="14.25" hidden="1" customHeight="1" outlineLevel="1" x14ac:dyDescent="0.25">
      <c r="B53" s="187">
        <f>Rajtlista!B54</f>
        <v>0</v>
      </c>
      <c r="C53" s="255" t="str">
        <f>Rajtlista!C54</f>
        <v/>
      </c>
      <c r="D53" s="256" t="str">
        <f t="shared" si="11"/>
        <v>II. kcs. Leány (2009-2010) - 1 km klasszikus</v>
      </c>
      <c r="E53" s="256" t="str">
        <f>Rajtlista!E54</f>
        <v/>
      </c>
      <c r="F53" s="256" t="str">
        <f>Rajtlista!F54</f>
        <v/>
      </c>
      <c r="G53" s="256" t="str">
        <f>Rajtlista!G54</f>
        <v/>
      </c>
      <c r="H53" s="297">
        <f>Rajtlista!H54</f>
        <v>0.46701388888888884</v>
      </c>
      <c r="I53" s="297" t="str">
        <f>IFERROR(VLOOKUP(B53,Idő!B:D,3,FALSE),"-")</f>
        <v>-</v>
      </c>
      <c r="J53" s="298" t="str">
        <f t="shared" si="8"/>
        <v>-</v>
      </c>
      <c r="K53" s="299" t="str">
        <f>IF(ISBLANK('Lövészet beíró'!G54)=TRUE,"",('Lövészet beíró'!G54))</f>
        <v/>
      </c>
      <c r="L53" s="300" t="str">
        <f>IF(ISBLANK('Lövészet beíró'!H54)=TRUE,"",('Lövészet beíró'!H54))</f>
        <v/>
      </c>
      <c r="M53" s="300" t="str">
        <f>IF(ISBLANK('Lövészet beíró'!I54)=TRUE,"",('Lövészet beíró'!I54))</f>
        <v/>
      </c>
      <c r="N53" s="301" t="str">
        <f>IF(ISBLANK('Lövészet beíró'!J54)=TRUE,"",('Lövészet beíró'!J54))</f>
        <v/>
      </c>
      <c r="O53" s="302">
        <f>SUM('Lövészet beíró'!G54:J54)*Beíró!$O$38</f>
        <v>0</v>
      </c>
      <c r="P53" s="35"/>
      <c r="Q53" s="35"/>
      <c r="R53" s="303" t="str">
        <f t="shared" si="9"/>
        <v>-</v>
      </c>
      <c r="S53" s="37"/>
      <c r="T53" s="304" t="str">
        <f t="shared" si="10"/>
        <v/>
      </c>
    </row>
    <row r="54" spans="2:20" ht="14.25" customHeight="1" outlineLevel="1" thickBot="1" x14ac:dyDescent="0.3">
      <c r="B54" s="313"/>
      <c r="C54" s="314"/>
      <c r="D54" s="307"/>
      <c r="E54" s="311"/>
      <c r="F54" s="311"/>
      <c r="G54" s="311"/>
      <c r="H54" s="308"/>
      <c r="I54" s="308"/>
      <c r="J54" s="308"/>
      <c r="K54" s="309"/>
      <c r="L54" s="309"/>
      <c r="M54" s="309"/>
      <c r="N54" s="309"/>
      <c r="O54" s="310"/>
      <c r="P54" s="310"/>
      <c r="Q54" s="310"/>
      <c r="R54" s="310"/>
      <c r="S54" s="311"/>
      <c r="T54" s="312"/>
    </row>
    <row r="55" spans="2:20" ht="17.25" customHeight="1" thickBot="1" x14ac:dyDescent="0.3">
      <c r="B55" s="500" t="str">
        <f>+Rajtlista!B56:G56</f>
        <v>II. kcs. Fiú (2009-2010) - 1 km klasszikus</v>
      </c>
      <c r="C55" s="501"/>
      <c r="D55" s="502"/>
      <c r="E55" s="502"/>
      <c r="F55" s="502"/>
      <c r="G55" s="503"/>
      <c r="H55" s="278"/>
      <c r="I55" s="279"/>
      <c r="J55" s="279"/>
      <c r="K55" s="280" t="e">
        <f>IF(ISBLANK('Lövészet beíró'!G56)=TRUE,"",('Lövészet beíró'!G56))</f>
        <v>#N/A</v>
      </c>
      <c r="L55" s="281" t="e">
        <f>IF(ISBLANK('Lövészet beíró'!H56)=TRUE,"",('Lövészet beíró'!H56))</f>
        <v>#N/A</v>
      </c>
      <c r="M55" s="281" t="e">
        <f>IF(ISBLANK('Lövészet beíró'!I56)=TRUE,"",('Lövészet beíró'!I56))</f>
        <v>#N/A</v>
      </c>
      <c r="N55" s="282" t="e">
        <f>IF(ISBLANK('Lövészet beíró'!J56)=TRUE,"",('Lövészet beíró'!J56))</f>
        <v>#N/A</v>
      </c>
      <c r="O55" s="40" t="e">
        <f>VLOOKUP(B55,Kategóriák!$C:$N,11,FALSE)/24/60/60</f>
        <v>#N/A</v>
      </c>
      <c r="P55" s="283"/>
      <c r="Q55" s="283"/>
      <c r="R55" s="283"/>
      <c r="S55" s="284"/>
      <c r="T55" s="285"/>
    </row>
    <row r="56" spans="2:20" ht="14.25" customHeight="1" outlineLevel="1" x14ac:dyDescent="0.25">
      <c r="B56" s="286">
        <f>Rajtlista!B57</f>
        <v>23</v>
      </c>
      <c r="C56" s="287" t="str">
        <f>Rajtlista!C57</f>
        <v>Mikola Márk</v>
      </c>
      <c r="D56" s="288" t="str">
        <f>+B55</f>
        <v>II. kcs. Fiú (2009-2010) - 1 km klasszikus</v>
      </c>
      <c r="E56" s="288">
        <f>Rajtlista!E57</f>
        <v>40443</v>
      </c>
      <c r="F56" s="288" t="str">
        <f>Rajtlista!F57</f>
        <v>Heves</v>
      </c>
      <c r="G56" s="288" t="str">
        <f>Rajtlista!G57</f>
        <v>Gyöngyössolymosi Nagy Gyula Katolikus Általános Iskola és Alapfokú Művészeti Iskola</v>
      </c>
      <c r="H56" s="289">
        <f>Rajtlista!H57</f>
        <v>0.50034722222222217</v>
      </c>
      <c r="I56" s="289">
        <f>IFERROR(VLOOKUP(B56,Idő!B:D,3,FALSE),"-")</f>
        <v>0.54710648148148155</v>
      </c>
      <c r="J56" s="290">
        <f>IFERROR(I56-H56,"-")</f>
        <v>4.6759259259259389E-2</v>
      </c>
      <c r="K56" s="291" t="str">
        <f>IF(ISBLANK('Lövészet beíró'!G57)=TRUE,"",('Lövészet beíró'!G57))</f>
        <v/>
      </c>
      <c r="L56" s="292" t="str">
        <f>IF(ISBLANK('Lövészet beíró'!H57)=TRUE,"",('Lövészet beíró'!H57))</f>
        <v/>
      </c>
      <c r="M56" s="292" t="str">
        <f>IF(ISBLANK('Lövészet beíró'!I57)=TRUE,"",('Lövészet beíró'!I57))</f>
        <v/>
      </c>
      <c r="N56" s="293" t="str">
        <f>IF(ISBLANK('Lövészet beíró'!J57)=TRUE,"",('Lövészet beíró'!J57))</f>
        <v/>
      </c>
      <c r="O56" s="294" t="e">
        <f>SUM('Lövészet beíró'!G57:J57)*Beíró!$O$55</f>
        <v>#N/A</v>
      </c>
      <c r="P56" s="29">
        <v>0</v>
      </c>
      <c r="Q56" s="29">
        <v>0</v>
      </c>
      <c r="R56" s="295" t="str">
        <f>IFERROR(J56+O56+P56-Q56,"-")</f>
        <v>-</v>
      </c>
      <c r="S56" s="31"/>
      <c r="T56" s="296" t="str">
        <f>IFERROR(RANK(R56,$R$56:$R$70,1),"")</f>
        <v/>
      </c>
    </row>
    <row r="57" spans="2:20" ht="14.25" customHeight="1" outlineLevel="1" x14ac:dyDescent="0.25">
      <c r="B57" s="187">
        <f>Rajtlista!B58</f>
        <v>24</v>
      </c>
      <c r="C57" s="255" t="str">
        <f>Rajtlista!C58</f>
        <v>Feledy Bence</v>
      </c>
      <c r="D57" s="256" t="str">
        <f>+D56</f>
        <v>II. kcs. Fiú (2009-2010) - 1 km klasszikus</v>
      </c>
      <c r="E57" s="256">
        <f>Rajtlista!E58</f>
        <v>39876</v>
      </c>
      <c r="F57" s="256" t="str">
        <f>Rajtlista!F58</f>
        <v>Borsod-A-Z</v>
      </c>
      <c r="G57" s="256" t="str">
        <f>Rajtlista!G58</f>
        <v>Bükki Szlovák Nemzetiségi Általános Iskola</v>
      </c>
      <c r="H57" s="297">
        <f>Rajtlista!H58</f>
        <v>0.50069444444444444</v>
      </c>
      <c r="I57" s="297" t="str">
        <f>IFERROR(VLOOKUP(B57,Idő!B:D,3,FALSE),"-")</f>
        <v>-</v>
      </c>
      <c r="J57" s="298" t="str">
        <f t="shared" ref="J57:J70" si="12">IFERROR(I57-H57,"-")</f>
        <v>-</v>
      </c>
      <c r="K57" s="299" t="str">
        <f>IF(ISBLANK('Lövészet beíró'!G58)=TRUE,"",('Lövészet beíró'!G58))</f>
        <v/>
      </c>
      <c r="L57" s="300" t="str">
        <f>IF(ISBLANK('Lövészet beíró'!H58)=TRUE,"",('Lövészet beíró'!H58))</f>
        <v/>
      </c>
      <c r="M57" s="300" t="str">
        <f>IF(ISBLANK('Lövészet beíró'!I58)=TRUE,"",('Lövészet beíró'!I58))</f>
        <v/>
      </c>
      <c r="N57" s="301" t="str">
        <f>IF(ISBLANK('Lövészet beíró'!J58)=TRUE,"",('Lövészet beíró'!J58))</f>
        <v/>
      </c>
      <c r="O57" s="302" t="e">
        <f>SUM('Lövészet beíró'!G58:J58)*Beíró!$O$55</f>
        <v>#N/A</v>
      </c>
      <c r="P57" s="35"/>
      <c r="Q57" s="35"/>
      <c r="R57" s="303" t="str">
        <f t="shared" ref="R57:R70" si="13">IFERROR(J57+O57+P57-Q57,"-")</f>
        <v>-</v>
      </c>
      <c r="S57" s="37"/>
      <c r="T57" s="304" t="str">
        <f t="shared" ref="T57:T70" si="14">IFERROR(RANK(R57,$R$56:$R$70,1),"")</f>
        <v/>
      </c>
    </row>
    <row r="58" spans="2:20" ht="14.25" customHeight="1" outlineLevel="1" x14ac:dyDescent="0.25">
      <c r="B58" s="187">
        <f>Rajtlista!B59</f>
        <v>25</v>
      </c>
      <c r="C58" s="255" t="str">
        <f>Rajtlista!C59</f>
        <v>Telek Dominik</v>
      </c>
      <c r="D58" s="256" t="str">
        <f t="shared" ref="D58:D70" si="15">+D57</f>
        <v>II. kcs. Fiú (2009-2010) - 1 km klasszikus</v>
      </c>
      <c r="E58" s="256">
        <f>Rajtlista!E59</f>
        <v>39867</v>
      </c>
      <c r="F58" s="256" t="str">
        <f>Rajtlista!F59</f>
        <v>Heves</v>
      </c>
      <c r="G58" s="256" t="str">
        <f>Rajtlista!G59</f>
        <v>Gyöngyössolymosi Nagy Gyula Katolikus Általános Iskola és Alapfokú Művészeti Iskola</v>
      </c>
      <c r="H58" s="297">
        <f>Rajtlista!H59</f>
        <v>0.50104166666666672</v>
      </c>
      <c r="I58" s="297">
        <f>IFERROR(VLOOKUP(B58,Idő!B:D,3,FALSE),"-")</f>
        <v>0.54840277777777779</v>
      </c>
      <c r="J58" s="298">
        <f t="shared" si="12"/>
        <v>4.7361111111111076E-2</v>
      </c>
      <c r="K58" s="299" t="str">
        <f>IF(ISBLANK('Lövészet beíró'!G59)=TRUE,"",('Lövészet beíró'!G59))</f>
        <v/>
      </c>
      <c r="L58" s="300" t="str">
        <f>IF(ISBLANK('Lövészet beíró'!H59)=TRUE,"",('Lövészet beíró'!H59))</f>
        <v/>
      </c>
      <c r="M58" s="300" t="str">
        <f>IF(ISBLANK('Lövészet beíró'!I59)=TRUE,"",('Lövészet beíró'!I59))</f>
        <v/>
      </c>
      <c r="N58" s="301" t="str">
        <f>IF(ISBLANK('Lövészet beíró'!J59)=TRUE,"",('Lövészet beíró'!J59))</f>
        <v/>
      </c>
      <c r="O58" s="302" t="e">
        <f>SUM('Lövészet beíró'!G59:J59)*Beíró!$O$55</f>
        <v>#N/A</v>
      </c>
      <c r="P58" s="35"/>
      <c r="Q58" s="35"/>
      <c r="R58" s="303" t="str">
        <f t="shared" si="13"/>
        <v>-</v>
      </c>
      <c r="S58" s="37"/>
      <c r="T58" s="304" t="str">
        <f t="shared" si="14"/>
        <v/>
      </c>
    </row>
    <row r="59" spans="2:20" ht="14.25" customHeight="1" outlineLevel="1" x14ac:dyDescent="0.25">
      <c r="B59" s="187">
        <f>Rajtlista!B60</f>
        <v>26</v>
      </c>
      <c r="C59" s="255" t="str">
        <f>Rajtlista!C60</f>
        <v>Maus Márton</v>
      </c>
      <c r="D59" s="256" t="str">
        <f t="shared" si="15"/>
        <v>II. kcs. Fiú (2009-2010) - 1 km klasszikus</v>
      </c>
      <c r="E59" s="256">
        <f>Rajtlista!E60</f>
        <v>40318</v>
      </c>
      <c r="F59" s="256" t="str">
        <f>Rajtlista!F60</f>
        <v>Budapest</v>
      </c>
      <c r="G59" s="256" t="str">
        <f>Rajtlista!G60</f>
        <v>Budenz József Általános Iskola és Gimnázium</v>
      </c>
      <c r="H59" s="297">
        <f>Rajtlista!H60</f>
        <v>0.50138888888888899</v>
      </c>
      <c r="I59" s="297">
        <f>IFERROR(VLOOKUP(B59,Idő!B:D,3,FALSE),"-")</f>
        <v>0.57642361111111107</v>
      </c>
      <c r="J59" s="298">
        <f t="shared" si="12"/>
        <v>7.5034722222222072E-2</v>
      </c>
      <c r="K59" s="299" t="str">
        <f>IF(ISBLANK('Lövészet beíró'!G60)=TRUE,"",('Lövészet beíró'!G60))</f>
        <v/>
      </c>
      <c r="L59" s="300" t="str">
        <f>IF(ISBLANK('Lövészet beíró'!H60)=TRUE,"",('Lövészet beíró'!H60))</f>
        <v/>
      </c>
      <c r="M59" s="300" t="str">
        <f>IF(ISBLANK('Lövészet beíró'!I60)=TRUE,"",('Lövészet beíró'!I60))</f>
        <v/>
      </c>
      <c r="N59" s="301" t="str">
        <f>IF(ISBLANK('Lövészet beíró'!J60)=TRUE,"",('Lövészet beíró'!J60))</f>
        <v/>
      </c>
      <c r="O59" s="302" t="e">
        <f>SUM('Lövészet beíró'!G60:J60)*Beíró!$O$55</f>
        <v>#N/A</v>
      </c>
      <c r="P59" s="35"/>
      <c r="Q59" s="35"/>
      <c r="R59" s="303" t="str">
        <f t="shared" si="13"/>
        <v>-</v>
      </c>
      <c r="S59" s="37"/>
      <c r="T59" s="304" t="str">
        <f t="shared" si="14"/>
        <v/>
      </c>
    </row>
    <row r="60" spans="2:20" ht="14.25" customHeight="1" outlineLevel="1" x14ac:dyDescent="0.25">
      <c r="B60" s="187">
        <f>Rajtlista!B61</f>
        <v>27</v>
      </c>
      <c r="C60" s="255" t="str">
        <f>Rajtlista!C61</f>
        <v>Szabolcs Balázs</v>
      </c>
      <c r="D60" s="256" t="str">
        <f t="shared" si="15"/>
        <v>II. kcs. Fiú (2009-2010) - 1 km klasszikus</v>
      </c>
      <c r="E60" s="256">
        <f>Rajtlista!E61</f>
        <v>40479</v>
      </c>
      <c r="F60" s="256" t="str">
        <f>Rajtlista!F61</f>
        <v>Pest</v>
      </c>
      <c r="G60" s="256" t="str">
        <f>Rajtlista!G61</f>
        <v>Gödi Németh László Általános Iskola és Alapfokú Művészeti Iskola</v>
      </c>
      <c r="H60" s="297">
        <f>Rajtlista!H61</f>
        <v>0.50173611111111127</v>
      </c>
      <c r="I60" s="297">
        <f>IFERROR(VLOOKUP(B60,Idő!B:D,3,FALSE),"-")</f>
        <v>0.57475694444444447</v>
      </c>
      <c r="J60" s="298">
        <f t="shared" si="12"/>
        <v>7.3020833333333202E-2</v>
      </c>
      <c r="K60" s="299" t="str">
        <f>IF(ISBLANK('Lövészet beíró'!G61)=TRUE,"",('Lövészet beíró'!G61))</f>
        <v/>
      </c>
      <c r="L60" s="300" t="str">
        <f>IF(ISBLANK('Lövészet beíró'!H61)=TRUE,"",('Lövészet beíró'!H61))</f>
        <v/>
      </c>
      <c r="M60" s="300" t="str">
        <f>IF(ISBLANK('Lövészet beíró'!I61)=TRUE,"",('Lövészet beíró'!I61))</f>
        <v/>
      </c>
      <c r="N60" s="301" t="str">
        <f>IF(ISBLANK('Lövészet beíró'!J61)=TRUE,"",('Lövészet beíró'!J61))</f>
        <v/>
      </c>
      <c r="O60" s="302" t="e">
        <f>SUM('Lövészet beíró'!G61:J61)*Beíró!$O$55</f>
        <v>#N/A</v>
      </c>
      <c r="P60" s="35"/>
      <c r="Q60" s="35"/>
      <c r="R60" s="303" t="str">
        <f t="shared" si="13"/>
        <v>-</v>
      </c>
      <c r="S60" s="37"/>
      <c r="T60" s="304" t="str">
        <f t="shared" si="14"/>
        <v/>
      </c>
    </row>
    <row r="61" spans="2:20" ht="14.25" customHeight="1" outlineLevel="1" x14ac:dyDescent="0.25">
      <c r="B61" s="187">
        <f>Rajtlista!B62</f>
        <v>28</v>
      </c>
      <c r="C61" s="255" t="str">
        <f>Rajtlista!C62</f>
        <v>Harangozó Gyergely</v>
      </c>
      <c r="D61" s="256" t="str">
        <f t="shared" si="15"/>
        <v>II. kcs. Fiú (2009-2010) - 1 km klasszikus</v>
      </c>
      <c r="E61" s="256">
        <f>Rajtlista!E62</f>
        <v>40029</v>
      </c>
      <c r="F61" s="256" t="str">
        <f>Rajtlista!F62</f>
        <v>Budapest</v>
      </c>
      <c r="G61" s="256" t="str">
        <f>Rajtlista!G62</f>
        <v>Zugligeti Általános Iskola</v>
      </c>
      <c r="H61" s="297">
        <f>Rajtlista!H62</f>
        <v>0.50208333333333355</v>
      </c>
      <c r="I61" s="297">
        <f>IFERROR(VLOOKUP(B61,Idő!B:D,3,FALSE),"-")</f>
        <v>0.57502314814814814</v>
      </c>
      <c r="J61" s="298">
        <f t="shared" si="12"/>
        <v>7.2939814814814596E-2</v>
      </c>
      <c r="K61" s="299" t="str">
        <f>IF(ISBLANK('Lövészet beíró'!G62)=TRUE,"",('Lövészet beíró'!G62))</f>
        <v/>
      </c>
      <c r="L61" s="300" t="str">
        <f>IF(ISBLANK('Lövészet beíró'!H62)=TRUE,"",('Lövészet beíró'!H62))</f>
        <v/>
      </c>
      <c r="M61" s="300" t="str">
        <f>IF(ISBLANK('Lövészet beíró'!I62)=TRUE,"",('Lövészet beíró'!I62))</f>
        <v/>
      </c>
      <c r="N61" s="301" t="str">
        <f>IF(ISBLANK('Lövészet beíró'!J62)=TRUE,"",('Lövészet beíró'!J62))</f>
        <v/>
      </c>
      <c r="O61" s="302" t="e">
        <f>SUM('Lövészet beíró'!G62:J62)*Beíró!$O$55</f>
        <v>#N/A</v>
      </c>
      <c r="P61" s="35"/>
      <c r="Q61" s="35"/>
      <c r="R61" s="303" t="str">
        <f t="shared" si="13"/>
        <v>-</v>
      </c>
      <c r="S61" s="37"/>
      <c r="T61" s="304" t="str">
        <f t="shared" si="14"/>
        <v/>
      </c>
    </row>
    <row r="62" spans="2:20" ht="14.25" customHeight="1" outlineLevel="1" x14ac:dyDescent="0.25">
      <c r="B62" s="187">
        <f>Rajtlista!B63</f>
        <v>29</v>
      </c>
      <c r="C62" s="255" t="str">
        <f>Rajtlista!C63</f>
        <v>Boldogh Tamás Oszkár</v>
      </c>
      <c r="D62" s="256" t="str">
        <f t="shared" si="15"/>
        <v>II. kcs. Fiú (2009-2010) - 1 km klasszikus</v>
      </c>
      <c r="E62" s="256">
        <f>Rajtlista!E63</f>
        <v>40143</v>
      </c>
      <c r="F62" s="256" t="str">
        <f>Rajtlista!F63</f>
        <v>Budapest</v>
      </c>
      <c r="G62" s="256" t="str">
        <f>Rajtlista!G63</f>
        <v>Sashegyi Arany János Általános Iskola és Gimnázium</v>
      </c>
      <c r="H62" s="297">
        <f>Rajtlista!H63</f>
        <v>0.50243055555555582</v>
      </c>
      <c r="I62" s="297">
        <f>IFERROR(VLOOKUP(B62,Idő!B:D,3,FALSE),"-")</f>
        <v>0.57651620370370371</v>
      </c>
      <c r="J62" s="298">
        <f t="shared" si="12"/>
        <v>7.4085648148147887E-2</v>
      </c>
      <c r="K62" s="299" t="str">
        <f>IF(ISBLANK('Lövészet beíró'!G63)=TRUE,"",('Lövészet beíró'!G63))</f>
        <v/>
      </c>
      <c r="L62" s="300" t="str">
        <f>IF(ISBLANK('Lövészet beíró'!H63)=TRUE,"",('Lövészet beíró'!H63))</f>
        <v/>
      </c>
      <c r="M62" s="300" t="str">
        <f>IF(ISBLANK('Lövészet beíró'!I63)=TRUE,"",('Lövészet beíró'!I63))</f>
        <v/>
      </c>
      <c r="N62" s="301" t="str">
        <f>IF(ISBLANK('Lövészet beíró'!J63)=TRUE,"",('Lövészet beíró'!J63))</f>
        <v/>
      </c>
      <c r="O62" s="302" t="e">
        <f>SUM('Lövészet beíró'!G63:J63)*Beíró!$O$55</f>
        <v>#N/A</v>
      </c>
      <c r="P62" s="35"/>
      <c r="Q62" s="35"/>
      <c r="R62" s="303" t="str">
        <f t="shared" si="13"/>
        <v>-</v>
      </c>
      <c r="S62" s="37"/>
      <c r="T62" s="315" t="str">
        <f t="shared" si="14"/>
        <v/>
      </c>
    </row>
    <row r="63" spans="2:20" ht="14.25" hidden="1" customHeight="1" outlineLevel="1" x14ac:dyDescent="0.25">
      <c r="B63" s="187">
        <f>Rajtlista!B64</f>
        <v>30</v>
      </c>
      <c r="C63" s="255" t="str">
        <f>Rajtlista!C64</f>
        <v>Nagy Vilmos</v>
      </c>
      <c r="D63" s="256" t="str">
        <f t="shared" si="15"/>
        <v>II. kcs. Fiú (2009-2010) - 1 km klasszikus</v>
      </c>
      <c r="E63" s="256">
        <f>Rajtlista!E64</f>
        <v>39873</v>
      </c>
      <c r="F63" s="256" t="str">
        <f>Rajtlista!F64</f>
        <v>Pest</v>
      </c>
      <c r="G63" s="256" t="str">
        <f>Rajtlista!G64</f>
        <v>József Nádor Általános Iskola és Alapfokú Művészeti Iskola (ÖKO Iskola)</v>
      </c>
      <c r="H63" s="297">
        <f>Rajtlista!H64</f>
        <v>0.5027777777777781</v>
      </c>
      <c r="I63" s="297">
        <f>IFERROR(VLOOKUP(B63,Idő!B:D,3,FALSE),"-")</f>
        <v>0.59799768518518526</v>
      </c>
      <c r="J63" s="298">
        <f t="shared" si="12"/>
        <v>9.5219907407407156E-2</v>
      </c>
      <c r="K63" s="299" t="str">
        <f>IF(ISBLANK('Lövészet beíró'!G64)=TRUE,"",('Lövészet beíró'!G64))</f>
        <v/>
      </c>
      <c r="L63" s="300" t="str">
        <f>IF(ISBLANK('Lövészet beíró'!H64)=TRUE,"",('Lövészet beíró'!H64))</f>
        <v/>
      </c>
      <c r="M63" s="300" t="str">
        <f>IF(ISBLANK('Lövészet beíró'!I64)=TRUE,"",('Lövészet beíró'!I64))</f>
        <v/>
      </c>
      <c r="N63" s="301" t="str">
        <f>IF(ISBLANK('Lövészet beíró'!J64)=TRUE,"",('Lövészet beíró'!J64))</f>
        <v/>
      </c>
      <c r="O63" s="302" t="e">
        <f>SUM('Lövészet beíró'!G64:J64)*Beíró!$O$55</f>
        <v>#N/A</v>
      </c>
      <c r="P63" s="35"/>
      <c r="Q63" s="35"/>
      <c r="R63" s="303" t="str">
        <f t="shared" si="13"/>
        <v>-</v>
      </c>
      <c r="S63" s="37"/>
      <c r="T63" s="304" t="str">
        <f t="shared" si="14"/>
        <v/>
      </c>
    </row>
    <row r="64" spans="2:20" ht="14.25" hidden="1" customHeight="1" outlineLevel="1" x14ac:dyDescent="0.25">
      <c r="B64" s="187">
        <f>Rajtlista!B65</f>
        <v>31</v>
      </c>
      <c r="C64" s="255" t="str">
        <f>Rajtlista!C65</f>
        <v>Fekete Boldizsár László</v>
      </c>
      <c r="D64" s="256" t="str">
        <f t="shared" si="15"/>
        <v>II. kcs. Fiú (2009-2010) - 1 km klasszikus</v>
      </c>
      <c r="E64" s="256">
        <f>Rajtlista!E65</f>
        <v>40506</v>
      </c>
      <c r="F64" s="256" t="str">
        <f>Rajtlista!F65</f>
        <v>Budapest</v>
      </c>
      <c r="G64" s="256" t="str">
        <f>Rajtlista!G65</f>
        <v>Budenz József Általános Iskola és Gimnázium</v>
      </c>
      <c r="H64" s="297">
        <f>Rajtlista!H65</f>
        <v>0.50312500000000038</v>
      </c>
      <c r="I64" s="297">
        <f>IFERROR(VLOOKUP(B64,Idő!B:D,3,FALSE),"-")</f>
        <v>0.59877314814814808</v>
      </c>
      <c r="J64" s="298">
        <f t="shared" si="12"/>
        <v>9.5648148148147705E-2</v>
      </c>
      <c r="K64" s="299" t="str">
        <f>IF(ISBLANK('Lövészet beíró'!G65)=TRUE,"",('Lövészet beíró'!G65))</f>
        <v/>
      </c>
      <c r="L64" s="300" t="str">
        <f>IF(ISBLANK('Lövészet beíró'!H65)=TRUE,"",('Lövészet beíró'!H65))</f>
        <v/>
      </c>
      <c r="M64" s="300" t="str">
        <f>IF(ISBLANK('Lövészet beíró'!I65)=TRUE,"",('Lövészet beíró'!I65))</f>
        <v/>
      </c>
      <c r="N64" s="301" t="str">
        <f>IF(ISBLANK('Lövészet beíró'!J65)=TRUE,"",('Lövészet beíró'!J65))</f>
        <v/>
      </c>
      <c r="O64" s="302" t="e">
        <f>SUM('Lövészet beíró'!G65:J65)*Beíró!$O$55</f>
        <v>#N/A</v>
      </c>
      <c r="P64" s="35"/>
      <c r="Q64" s="35"/>
      <c r="R64" s="303" t="str">
        <f t="shared" si="13"/>
        <v>-</v>
      </c>
      <c r="S64" s="37"/>
      <c r="T64" s="304" t="str">
        <f t="shared" si="14"/>
        <v/>
      </c>
    </row>
    <row r="65" spans="2:20" ht="14.25" hidden="1" customHeight="1" outlineLevel="1" x14ac:dyDescent="0.25">
      <c r="B65" s="187">
        <f>Rajtlista!B66</f>
        <v>32</v>
      </c>
      <c r="C65" s="255" t="str">
        <f>Rajtlista!C66</f>
        <v>Móczár Ádám</v>
      </c>
      <c r="D65" s="256" t="str">
        <f t="shared" si="15"/>
        <v>II. kcs. Fiú (2009-2010) - 1 km klasszikus</v>
      </c>
      <c r="E65" s="256">
        <f>Rajtlista!E66</f>
        <v>39933</v>
      </c>
      <c r="F65" s="256" t="str">
        <f>Rajtlista!F66</f>
        <v>Heves</v>
      </c>
      <c r="G65" s="256" t="str">
        <f>Rajtlista!G66</f>
        <v>Felső-Mátrai Zakupszky László Általános Iskola és Óvoda</v>
      </c>
      <c r="H65" s="297">
        <f>Rajtlista!H66</f>
        <v>0.50347222222222265</v>
      </c>
      <c r="I65" s="297">
        <f>IFERROR(VLOOKUP(B65,Idő!B:D,3,FALSE),"-")</f>
        <v>0.60054398148148147</v>
      </c>
      <c r="J65" s="298">
        <f t="shared" si="12"/>
        <v>9.7071759259258816E-2</v>
      </c>
      <c r="K65" s="299" t="str">
        <f>IF(ISBLANK('Lövészet beíró'!G66)=TRUE,"",('Lövészet beíró'!G66))</f>
        <v/>
      </c>
      <c r="L65" s="300" t="str">
        <f>IF(ISBLANK('Lövészet beíró'!H66)=TRUE,"",('Lövészet beíró'!H66))</f>
        <v/>
      </c>
      <c r="M65" s="300" t="str">
        <f>IF(ISBLANK('Lövészet beíró'!I66)=TRUE,"",('Lövészet beíró'!I66))</f>
        <v/>
      </c>
      <c r="N65" s="301" t="str">
        <f>IF(ISBLANK('Lövészet beíró'!J66)=TRUE,"",('Lövészet beíró'!J66))</f>
        <v/>
      </c>
      <c r="O65" s="302" t="e">
        <f>SUM('Lövészet beíró'!G66:J66)*Beíró!$O$55</f>
        <v>#N/A</v>
      </c>
      <c r="P65" s="35"/>
      <c r="Q65" s="35"/>
      <c r="R65" s="303" t="str">
        <f t="shared" si="13"/>
        <v>-</v>
      </c>
      <c r="S65" s="37"/>
      <c r="T65" s="304" t="str">
        <f t="shared" si="14"/>
        <v/>
      </c>
    </row>
    <row r="66" spans="2:20" ht="14.25" hidden="1" customHeight="1" outlineLevel="1" x14ac:dyDescent="0.25">
      <c r="B66" s="187">
        <f>Rajtlista!B67</f>
        <v>33</v>
      </c>
      <c r="C66" s="255" t="str">
        <f>Rajtlista!C67</f>
        <v>Lehőcz Zétény</v>
      </c>
      <c r="D66" s="256" t="str">
        <f t="shared" si="15"/>
        <v>II. kcs. Fiú (2009-2010) - 1 km klasszikus</v>
      </c>
      <c r="E66" s="256">
        <f>Rajtlista!E67</f>
        <v>40229</v>
      </c>
      <c r="F66" s="256" t="str">
        <f>Rajtlista!F67</f>
        <v>Tolna</v>
      </c>
      <c r="G66" s="256" t="str">
        <f>Rajtlista!G67</f>
        <v>Szent Orsolya Rendi Gárdonyi Géza Katolikus Általános Iskola, Alapfokú Művészeti Iskola és Kollégium</v>
      </c>
      <c r="H66" s="297">
        <f>Rajtlista!H67</f>
        <v>0.50381944444444493</v>
      </c>
      <c r="I66" s="297" t="str">
        <f>IFERROR(VLOOKUP(B66,Idő!B:D,3,FALSE),"-")</f>
        <v>-</v>
      </c>
      <c r="J66" s="298" t="str">
        <f t="shared" si="12"/>
        <v>-</v>
      </c>
      <c r="K66" s="299" t="str">
        <f>IF(ISBLANK('Lövészet beíró'!G67)=TRUE,"",('Lövészet beíró'!G67))</f>
        <v/>
      </c>
      <c r="L66" s="300" t="str">
        <f>IF(ISBLANK('Lövészet beíró'!H67)=TRUE,"",('Lövészet beíró'!H67))</f>
        <v/>
      </c>
      <c r="M66" s="300" t="str">
        <f>IF(ISBLANK('Lövészet beíró'!I67)=TRUE,"",('Lövészet beíró'!I67))</f>
        <v/>
      </c>
      <c r="N66" s="301" t="str">
        <f>IF(ISBLANK('Lövészet beíró'!J67)=TRUE,"",('Lövészet beíró'!J67))</f>
        <v/>
      </c>
      <c r="O66" s="302" t="e">
        <f>SUM('Lövészet beíró'!G67:J67)*Beíró!$O$55</f>
        <v>#N/A</v>
      </c>
      <c r="P66" s="35"/>
      <c r="Q66" s="35"/>
      <c r="R66" s="303" t="str">
        <f t="shared" si="13"/>
        <v>-</v>
      </c>
      <c r="S66" s="37"/>
      <c r="T66" s="304" t="str">
        <f t="shared" si="14"/>
        <v/>
      </c>
    </row>
    <row r="67" spans="2:20" ht="14.25" hidden="1" customHeight="1" outlineLevel="1" x14ac:dyDescent="0.25">
      <c r="B67" s="187">
        <f>Rajtlista!B68</f>
        <v>34</v>
      </c>
      <c r="C67" s="255" t="str">
        <f>Rajtlista!C68</f>
        <v>Pap Móric István</v>
      </c>
      <c r="D67" s="256" t="str">
        <f t="shared" si="15"/>
        <v>II. kcs. Fiú (2009-2010) - 1 km klasszikus</v>
      </c>
      <c r="E67" s="256">
        <f>Rajtlista!E68</f>
        <v>40228</v>
      </c>
      <c r="F67" s="256" t="str">
        <f>Rajtlista!F68</f>
        <v>Pest</v>
      </c>
      <c r="G67" s="256" t="str">
        <f>Rajtlista!G68</f>
        <v>Váci Juhász Gyula Általános Iskola</v>
      </c>
      <c r="H67" s="297">
        <f>Rajtlista!H68</f>
        <v>0.50416666666666721</v>
      </c>
      <c r="I67" s="297">
        <f>IFERROR(VLOOKUP(B67,Idő!B:D,3,FALSE),"-")</f>
        <v>0.60010416666666666</v>
      </c>
      <c r="J67" s="298">
        <f t="shared" si="12"/>
        <v>9.5937499999999454E-2</v>
      </c>
      <c r="K67" s="299" t="str">
        <f>IF(ISBLANK('Lövészet beíró'!G68)=TRUE,"",('Lövészet beíró'!G68))</f>
        <v/>
      </c>
      <c r="L67" s="300" t="str">
        <f>IF(ISBLANK('Lövészet beíró'!H68)=TRUE,"",('Lövészet beíró'!H68))</f>
        <v/>
      </c>
      <c r="M67" s="300" t="str">
        <f>IF(ISBLANK('Lövészet beíró'!I68)=TRUE,"",('Lövészet beíró'!I68))</f>
        <v/>
      </c>
      <c r="N67" s="301" t="str">
        <f>IF(ISBLANK('Lövészet beíró'!J68)=TRUE,"",('Lövészet beíró'!J68))</f>
        <v/>
      </c>
      <c r="O67" s="302" t="e">
        <f>SUM('Lövészet beíró'!G68:J68)*Beíró!$O$55</f>
        <v>#N/A</v>
      </c>
      <c r="P67" s="35"/>
      <c r="Q67" s="35"/>
      <c r="R67" s="303" t="str">
        <f t="shared" si="13"/>
        <v>-</v>
      </c>
      <c r="S67" s="37"/>
      <c r="T67" s="304" t="str">
        <f t="shared" si="14"/>
        <v/>
      </c>
    </row>
    <row r="68" spans="2:20" ht="14.25" hidden="1" customHeight="1" outlineLevel="1" x14ac:dyDescent="0.25">
      <c r="B68" s="187">
        <f>Rajtlista!B69</f>
        <v>35</v>
      </c>
      <c r="C68" s="255" t="str">
        <f>Rajtlista!C69</f>
        <v>Csorba Milán</v>
      </c>
      <c r="D68" s="256" t="str">
        <f t="shared" si="15"/>
        <v>II. kcs. Fiú (2009-2010) - 1 km klasszikus</v>
      </c>
      <c r="E68" s="256">
        <f>Rajtlista!E69</f>
        <v>40153</v>
      </c>
      <c r="F68" s="256" t="str">
        <f>Rajtlista!F69</f>
        <v>Borsod-A-Z</v>
      </c>
      <c r="G68" s="256" t="str">
        <f>Rajtlista!G69</f>
        <v>Bükki Szlovák Nemzetiségi Általános Iskola</v>
      </c>
      <c r="H68" s="297">
        <f>Rajtlista!H69</f>
        <v>0.50451388888888948</v>
      </c>
      <c r="I68" s="297">
        <f>IFERROR(VLOOKUP(B68,Idő!B:D,3,FALSE),"-")</f>
        <v>0.62267361111111108</v>
      </c>
      <c r="J68" s="298">
        <f t="shared" si="12"/>
        <v>0.1181597222222216</v>
      </c>
      <c r="K68" s="299" t="str">
        <f>IF(ISBLANK('Lövészet beíró'!G69)=TRUE,"",('Lövészet beíró'!G69))</f>
        <v/>
      </c>
      <c r="L68" s="300" t="str">
        <f>IF(ISBLANK('Lövészet beíró'!H69)=TRUE,"",('Lövészet beíró'!H69))</f>
        <v/>
      </c>
      <c r="M68" s="300" t="str">
        <f>IF(ISBLANK('Lövészet beíró'!I69)=TRUE,"",('Lövészet beíró'!I69))</f>
        <v/>
      </c>
      <c r="N68" s="301" t="str">
        <f>IF(ISBLANK('Lövészet beíró'!J69)=TRUE,"",('Lövészet beíró'!J69))</f>
        <v/>
      </c>
      <c r="O68" s="302" t="e">
        <f>SUM('Lövészet beíró'!G69:J69)*Beíró!$O$55</f>
        <v>#N/A</v>
      </c>
      <c r="P68" s="35"/>
      <c r="Q68" s="35"/>
      <c r="R68" s="303" t="str">
        <f t="shared" si="13"/>
        <v>-</v>
      </c>
      <c r="S68" s="37"/>
      <c r="T68" s="304" t="str">
        <f t="shared" si="14"/>
        <v/>
      </c>
    </row>
    <row r="69" spans="2:20" ht="14.25" hidden="1" customHeight="1" outlineLevel="1" x14ac:dyDescent="0.25">
      <c r="B69" s="187">
        <f>Rajtlista!B70</f>
        <v>36</v>
      </c>
      <c r="C69" s="255" t="str">
        <f>Rajtlista!C70</f>
        <v>Fazekas Márk Bendegúz</v>
      </c>
      <c r="D69" s="256" t="str">
        <f t="shared" si="15"/>
        <v>II. kcs. Fiú (2009-2010) - 1 km klasszikus</v>
      </c>
      <c r="E69" s="256">
        <f>Rajtlista!E70</f>
        <v>39857</v>
      </c>
      <c r="F69" s="256" t="str">
        <f>Rajtlista!F70</f>
        <v>Pest</v>
      </c>
      <c r="G69" s="256" t="str">
        <f>Rajtlista!G70</f>
        <v>Diósdi Eötvös József Német Nemzetiségi Általános Iskola és Alapfokú Művészeti Iskola</v>
      </c>
      <c r="H69" s="297">
        <f>Rajtlista!H70</f>
        <v>0.50486111111111176</v>
      </c>
      <c r="I69" s="297">
        <f>IFERROR(VLOOKUP(B69,Idő!B:D,3,FALSE),"-")</f>
        <v>0.62300925925925921</v>
      </c>
      <c r="J69" s="298">
        <f t="shared" si="12"/>
        <v>0.11814814814814745</v>
      </c>
      <c r="K69" s="299" t="str">
        <f>IF(ISBLANK('Lövészet beíró'!G70)=TRUE,"",('Lövészet beíró'!G70))</f>
        <v/>
      </c>
      <c r="L69" s="300" t="str">
        <f>IF(ISBLANK('Lövészet beíró'!H70)=TRUE,"",('Lövészet beíró'!H70))</f>
        <v/>
      </c>
      <c r="M69" s="300" t="str">
        <f>IF(ISBLANK('Lövészet beíró'!I70)=TRUE,"",('Lövészet beíró'!I70))</f>
        <v/>
      </c>
      <c r="N69" s="301" t="str">
        <f>IF(ISBLANK('Lövészet beíró'!J70)=TRUE,"",('Lövészet beíró'!J70))</f>
        <v/>
      </c>
      <c r="O69" s="302" t="e">
        <f>SUM('Lövészet beíró'!G70:J70)*Beíró!$O$55</f>
        <v>#N/A</v>
      </c>
      <c r="P69" s="35"/>
      <c r="Q69" s="35"/>
      <c r="R69" s="303" t="str">
        <f t="shared" si="13"/>
        <v>-</v>
      </c>
      <c r="S69" s="37"/>
      <c r="T69" s="304" t="str">
        <f t="shared" si="14"/>
        <v/>
      </c>
    </row>
    <row r="70" spans="2:20" ht="14.25" hidden="1" customHeight="1" outlineLevel="1" x14ac:dyDescent="0.25">
      <c r="B70" s="187">
        <f>Rajtlista!B74</f>
        <v>0</v>
      </c>
      <c r="C70" s="255" t="str">
        <f>Rajtlista!C74</f>
        <v/>
      </c>
      <c r="D70" s="256" t="str">
        <f t="shared" si="15"/>
        <v>II. kcs. Fiú (2009-2010) - 1 km klasszikus</v>
      </c>
      <c r="E70" s="256" t="str">
        <f>Rajtlista!E74</f>
        <v/>
      </c>
      <c r="F70" s="256" t="str">
        <f>Rajtlista!F74</f>
        <v/>
      </c>
      <c r="G70" s="256" t="str">
        <f>Rajtlista!G74</f>
        <v/>
      </c>
      <c r="H70" s="297">
        <f>Rajtlista!H74</f>
        <v>0.50625000000000087</v>
      </c>
      <c r="I70" s="297" t="str">
        <f>IFERROR(VLOOKUP(B70,Idő!B:D,3,FALSE),"-")</f>
        <v>-</v>
      </c>
      <c r="J70" s="298" t="str">
        <f t="shared" si="12"/>
        <v>-</v>
      </c>
      <c r="K70" s="299" t="str">
        <f>IF(ISBLANK('Lövészet beíró'!G71)=TRUE,"",('Lövészet beíró'!G71))</f>
        <v/>
      </c>
      <c r="L70" s="300" t="str">
        <f>IF(ISBLANK('Lövészet beíró'!H71)=TRUE,"",('Lövészet beíró'!H71))</f>
        <v/>
      </c>
      <c r="M70" s="300" t="str">
        <f>IF(ISBLANK('Lövészet beíró'!I71)=TRUE,"",('Lövészet beíró'!I71))</f>
        <v/>
      </c>
      <c r="N70" s="301" t="str">
        <f>IF(ISBLANK('Lövészet beíró'!J71)=TRUE,"",('Lövészet beíró'!J71))</f>
        <v/>
      </c>
      <c r="O70" s="302" t="e">
        <f>SUM('Lövészet beíró'!G71:J71)*Beíró!$O$55</f>
        <v>#N/A</v>
      </c>
      <c r="P70" s="35"/>
      <c r="Q70" s="35"/>
      <c r="R70" s="303" t="str">
        <f t="shared" si="13"/>
        <v>-</v>
      </c>
      <c r="S70" s="37"/>
      <c r="T70" s="304" t="str">
        <f t="shared" si="14"/>
        <v/>
      </c>
    </row>
    <row r="71" spans="2:20" ht="14.25" customHeight="1" outlineLevel="1" thickBot="1" x14ac:dyDescent="0.3">
      <c r="B71" s="313"/>
      <c r="C71" s="314"/>
      <c r="D71" s="307"/>
      <c r="E71" s="311"/>
      <c r="F71" s="311"/>
      <c r="G71" s="311"/>
      <c r="H71" s="308"/>
      <c r="I71" s="308"/>
      <c r="J71" s="308"/>
      <c r="K71" s="309"/>
      <c r="L71" s="309"/>
      <c r="M71" s="309"/>
      <c r="N71" s="309"/>
      <c r="O71" s="310"/>
      <c r="P71" s="310"/>
      <c r="Q71" s="310"/>
      <c r="R71" s="310"/>
      <c r="S71" s="311"/>
      <c r="T71" s="312"/>
    </row>
    <row r="72" spans="2:20" ht="17.25" customHeight="1" thickBot="1" x14ac:dyDescent="0.3">
      <c r="B72" s="500" t="str">
        <f>+Rajtlista!B76:G76</f>
        <v>III. kcs. Leány (2007-2008) - 1,5 km klasszikus</v>
      </c>
      <c r="C72" s="501"/>
      <c r="D72" s="502"/>
      <c r="E72" s="502"/>
      <c r="F72" s="502"/>
      <c r="G72" s="503"/>
      <c r="H72" s="278"/>
      <c r="I72" s="279"/>
      <c r="J72" s="279"/>
      <c r="K72" s="280" t="e">
        <f>IF(ISBLANK('Lövészet beíró'!G73)=TRUE,"",('Lövészet beíró'!G73))</f>
        <v>#N/A</v>
      </c>
      <c r="L72" s="281" t="e">
        <f>IF(ISBLANK('Lövészet beíró'!H73)=TRUE,"",('Lövészet beíró'!H73))</f>
        <v>#N/A</v>
      </c>
      <c r="M72" s="281" t="e">
        <f>IF(ISBLANK('Lövészet beíró'!I73)=TRUE,"",('Lövészet beíró'!I73))</f>
        <v>#N/A</v>
      </c>
      <c r="N72" s="282" t="e">
        <f>IF(ISBLANK('Lövészet beíró'!J73)=TRUE,"",('Lövészet beíró'!J73))</f>
        <v>#N/A</v>
      </c>
      <c r="O72" s="40" t="e">
        <f>VLOOKUP(B72,Kategóriák!$C:$N,11,FALSE)/24/60/60</f>
        <v>#N/A</v>
      </c>
      <c r="P72" s="283"/>
      <c r="Q72" s="283"/>
      <c r="R72" s="283"/>
      <c r="S72" s="284"/>
      <c r="T72" s="285"/>
    </row>
    <row r="73" spans="2:20" ht="14.25" customHeight="1" outlineLevel="1" x14ac:dyDescent="0.25">
      <c r="B73" s="286">
        <f>Rajtlista!B77</f>
        <v>39</v>
      </c>
      <c r="C73" s="287" t="str">
        <f>Rajtlista!C77</f>
        <v>Benyovszky Lili</v>
      </c>
      <c r="D73" s="288" t="str">
        <f>+B72</f>
        <v>III. kcs. Leány (2007-2008) - 1,5 km klasszikus</v>
      </c>
      <c r="E73" s="288">
        <f>Rajtlista!E77</f>
        <v>39659</v>
      </c>
      <c r="F73" s="288" t="str">
        <f>Rajtlista!F77</f>
        <v>Heves</v>
      </c>
      <c r="G73" s="288" t="str">
        <f>Rajtlista!G77</f>
        <v>Gyöngyössolymosi Nagy Gyula Katolikus Általános Iskola és Alapfokú Művészeti Iskola</v>
      </c>
      <c r="H73" s="289">
        <f>Rajtlista!H77</f>
        <v>0.53854166666666659</v>
      </c>
      <c r="I73" s="289">
        <f>IFERROR(VLOOKUP(B73,Idő!B:D,3,FALSE),"-")</f>
        <v>0.62584490740740739</v>
      </c>
      <c r="J73" s="290">
        <f>IFERROR(I73-H73,"-")</f>
        <v>8.7303240740740806E-2</v>
      </c>
      <c r="K73" s="291" t="str">
        <f>IF(ISBLANK('Lövészet beíró'!G74)=TRUE,"",('Lövészet beíró'!G74))</f>
        <v/>
      </c>
      <c r="L73" s="292" t="str">
        <f>IF(ISBLANK('Lövészet beíró'!H74)=TRUE,"",('Lövészet beíró'!H74))</f>
        <v/>
      </c>
      <c r="M73" s="292" t="str">
        <f>IF(ISBLANK('Lövészet beíró'!I74)=TRUE,"",('Lövészet beíró'!I74))</f>
        <v/>
      </c>
      <c r="N73" s="293" t="str">
        <f>IF(ISBLANK('Lövészet beíró'!J74)=TRUE,"",('Lövészet beíró'!J74))</f>
        <v/>
      </c>
      <c r="O73" s="294" t="e">
        <f>SUM('Lövészet beíró'!G74:J74)*Beíró!$O$72</f>
        <v>#N/A</v>
      </c>
      <c r="P73" s="29">
        <v>0</v>
      </c>
      <c r="Q73" s="29">
        <v>0</v>
      </c>
      <c r="R73" s="295" t="str">
        <f>IFERROR(J73+O73+P73-Q73,"-")</f>
        <v>-</v>
      </c>
      <c r="S73" s="31"/>
      <c r="T73" s="296" t="str">
        <f>IFERROR(RANK(R73,$R$73:$R$87,1),"")</f>
        <v/>
      </c>
    </row>
    <row r="74" spans="2:20" ht="14.25" customHeight="1" outlineLevel="1" x14ac:dyDescent="0.25">
      <c r="B74" s="187">
        <f>Rajtlista!B78</f>
        <v>40</v>
      </c>
      <c r="C74" s="255" t="str">
        <f>Rajtlista!C78</f>
        <v>Pap Fruzsina</v>
      </c>
      <c r="D74" s="256" t="str">
        <f>+D73</f>
        <v>III. kcs. Leány (2007-2008) - 1,5 km klasszikus</v>
      </c>
      <c r="E74" s="256">
        <f>Rajtlista!E78</f>
        <v>39647</v>
      </c>
      <c r="F74" s="256" t="str">
        <f>Rajtlista!F78</f>
        <v>Pest</v>
      </c>
      <c r="G74" s="256" t="str">
        <f>Rajtlista!G78</f>
        <v>Váci Árpád Fejedelem Általános Iskola</v>
      </c>
      <c r="H74" s="297">
        <f>Rajtlista!H78</f>
        <v>0.53888888888888886</v>
      </c>
      <c r="I74" s="297">
        <f>IFERROR(VLOOKUP(B74,Idő!B:D,3,FALSE),"-")</f>
        <v>0.62434027777777779</v>
      </c>
      <c r="J74" s="298">
        <f t="shared" ref="J74:J87" si="16">IFERROR(I74-H74,"-")</f>
        <v>8.5451388888888924E-2</v>
      </c>
      <c r="K74" s="299" t="str">
        <f>IF(ISBLANK('Lövészet beíró'!G75)=TRUE,"",('Lövészet beíró'!G75))</f>
        <v/>
      </c>
      <c r="L74" s="300" t="str">
        <f>IF(ISBLANK('Lövészet beíró'!H75)=TRUE,"",('Lövészet beíró'!H75))</f>
        <v/>
      </c>
      <c r="M74" s="300" t="str">
        <f>IF(ISBLANK('Lövészet beíró'!I75)=TRUE,"",('Lövészet beíró'!I75))</f>
        <v/>
      </c>
      <c r="N74" s="301" t="str">
        <f>IF(ISBLANK('Lövészet beíró'!J75)=TRUE,"",('Lövészet beíró'!J75))</f>
        <v/>
      </c>
      <c r="O74" s="302" t="e">
        <f>SUM('Lövészet beíró'!G75:J75)*Beíró!$O$72</f>
        <v>#N/A</v>
      </c>
      <c r="P74" s="35"/>
      <c r="Q74" s="35"/>
      <c r="R74" s="303" t="str">
        <f t="shared" ref="R74:R87" si="17">IFERROR(J74+O74+P74-Q74,"-")</f>
        <v>-</v>
      </c>
      <c r="S74" s="37"/>
      <c r="T74" s="304" t="str">
        <f t="shared" ref="T74:T87" si="18">IFERROR(RANK(R74,$R$73:$R$87,1),"")</f>
        <v/>
      </c>
    </row>
    <row r="75" spans="2:20" ht="14.25" customHeight="1" outlineLevel="1" x14ac:dyDescent="0.25">
      <c r="B75" s="187">
        <f>Rajtlista!B79</f>
        <v>41</v>
      </c>
      <c r="C75" s="255" t="str">
        <f>Rajtlista!C79</f>
        <v>Cseke Kincső Lelle</v>
      </c>
      <c r="D75" s="256" t="str">
        <f t="shared" ref="D75:D87" si="19">+D74</f>
        <v>III. kcs. Leány (2007-2008) - 1,5 km klasszikus</v>
      </c>
      <c r="E75" s="256">
        <f>Rajtlista!E79</f>
        <v>39359</v>
      </c>
      <c r="F75" s="256" t="str">
        <f>Rajtlista!F79</f>
        <v>Budapest</v>
      </c>
      <c r="G75" s="256" t="str">
        <f>Rajtlista!G79</f>
        <v>Budapest I. Kerületi Szilágyi Erzsébet Gimnázium</v>
      </c>
      <c r="H75" s="297">
        <f>Rajtlista!H79</f>
        <v>0.53923611111111114</v>
      </c>
      <c r="I75" s="297">
        <f>IFERROR(VLOOKUP(B75,Idő!B:D,3,FALSE),"-")</f>
        <v>0.62440972222222224</v>
      </c>
      <c r="J75" s="298">
        <f t="shared" si="16"/>
        <v>8.5173611111111103E-2</v>
      </c>
      <c r="K75" s="299" t="str">
        <f>IF(ISBLANK('Lövészet beíró'!G76)=TRUE,"",('Lövészet beíró'!G76))</f>
        <v/>
      </c>
      <c r="L75" s="300" t="str">
        <f>IF(ISBLANK('Lövészet beíró'!H76)=TRUE,"",('Lövészet beíró'!H76))</f>
        <v/>
      </c>
      <c r="M75" s="300" t="str">
        <f>IF(ISBLANK('Lövészet beíró'!I76)=TRUE,"",('Lövészet beíró'!I76))</f>
        <v/>
      </c>
      <c r="N75" s="301" t="str">
        <f>IF(ISBLANK('Lövészet beíró'!J76)=TRUE,"",('Lövészet beíró'!J76))</f>
        <v/>
      </c>
      <c r="O75" s="302" t="e">
        <f>SUM('Lövészet beíró'!G76:J76)*Beíró!$O$72</f>
        <v>#N/A</v>
      </c>
      <c r="P75" s="35"/>
      <c r="Q75" s="35"/>
      <c r="R75" s="303" t="str">
        <f t="shared" si="17"/>
        <v>-</v>
      </c>
      <c r="S75" s="37"/>
      <c r="T75" s="304" t="str">
        <f t="shared" si="18"/>
        <v/>
      </c>
    </row>
    <row r="76" spans="2:20" ht="14.25" customHeight="1" outlineLevel="1" x14ac:dyDescent="0.25">
      <c r="B76" s="187">
        <f>Rajtlista!B80</f>
        <v>42</v>
      </c>
      <c r="C76" s="255" t="str">
        <f>Rajtlista!C80</f>
        <v>Dedinszky Nóra</v>
      </c>
      <c r="D76" s="256" t="str">
        <f t="shared" si="19"/>
        <v>III. kcs. Leány (2007-2008) - 1,5 km klasszikus</v>
      </c>
      <c r="E76" s="256">
        <f>Rajtlista!E80</f>
        <v>39712</v>
      </c>
      <c r="F76" s="256" t="str">
        <f>Rajtlista!F80</f>
        <v>Budapest</v>
      </c>
      <c r="G76" s="256" t="str">
        <f>Rajtlista!G80</f>
        <v>ELTE Gyertyánffy István Gyakorló Általános Iskola</v>
      </c>
      <c r="H76" s="297">
        <f>Rajtlista!H80</f>
        <v>0.53958333333333341</v>
      </c>
      <c r="I76" s="297" t="str">
        <f>IFERROR(VLOOKUP(B76,Idő!B:D,3,FALSE),"-")</f>
        <v>-</v>
      </c>
      <c r="J76" s="298" t="str">
        <f t="shared" si="16"/>
        <v>-</v>
      </c>
      <c r="K76" s="299" t="str">
        <f>IF(ISBLANK('Lövészet beíró'!G77)=TRUE,"",('Lövészet beíró'!G77))</f>
        <v/>
      </c>
      <c r="L76" s="300" t="str">
        <f>IF(ISBLANK('Lövészet beíró'!H77)=TRUE,"",('Lövészet beíró'!H77))</f>
        <v/>
      </c>
      <c r="M76" s="300" t="str">
        <f>IF(ISBLANK('Lövészet beíró'!I77)=TRUE,"",('Lövészet beíró'!I77))</f>
        <v/>
      </c>
      <c r="N76" s="301" t="str">
        <f>IF(ISBLANK('Lövészet beíró'!J77)=TRUE,"",('Lövészet beíró'!J77))</f>
        <v/>
      </c>
      <c r="O76" s="302" t="e">
        <f>SUM('Lövészet beíró'!G77:J77)*Beíró!$O$72</f>
        <v>#N/A</v>
      </c>
      <c r="P76" s="35"/>
      <c r="Q76" s="35"/>
      <c r="R76" s="303" t="str">
        <f t="shared" si="17"/>
        <v>-</v>
      </c>
      <c r="S76" s="37"/>
      <c r="T76" s="304" t="str">
        <f>IFERROR(RANK(R76,$R$73:$R$87,1),"")</f>
        <v/>
      </c>
    </row>
    <row r="77" spans="2:20" ht="14.25" customHeight="1" outlineLevel="1" x14ac:dyDescent="0.25">
      <c r="B77" s="187">
        <f>Rajtlista!B81</f>
        <v>43</v>
      </c>
      <c r="C77" s="255" t="str">
        <f>Rajtlista!C81</f>
        <v>Cseke Lilla Sarolta</v>
      </c>
      <c r="D77" s="256" t="str">
        <f t="shared" si="19"/>
        <v>III. kcs. Leány (2007-2008) - 1,5 km klasszikus</v>
      </c>
      <c r="E77" s="256">
        <f>Rajtlista!E81</f>
        <v>39193</v>
      </c>
      <c r="F77" s="256" t="str">
        <f>Rajtlista!F81</f>
        <v>Budapest</v>
      </c>
      <c r="G77" s="256" t="str">
        <f>Rajtlista!G81</f>
        <v>Budai Ciszterci Szent Imre Gimnázium</v>
      </c>
      <c r="H77" s="297">
        <f>Rajtlista!H81</f>
        <v>0.53993055555555569</v>
      </c>
      <c r="I77" s="297" t="str">
        <f>IFERROR(VLOOKUP(B77,Idő!B:D,3,FALSE),"-")</f>
        <v>-</v>
      </c>
      <c r="J77" s="298" t="str">
        <f t="shared" si="16"/>
        <v>-</v>
      </c>
      <c r="K77" s="299" t="str">
        <f>IF(ISBLANK('Lövészet beíró'!G78)=TRUE,"",('Lövészet beíró'!G78))</f>
        <v/>
      </c>
      <c r="L77" s="300" t="str">
        <f>IF(ISBLANK('Lövészet beíró'!H78)=TRUE,"",('Lövészet beíró'!H78))</f>
        <v/>
      </c>
      <c r="M77" s="300" t="str">
        <f>IF(ISBLANK('Lövészet beíró'!I78)=TRUE,"",('Lövészet beíró'!I78))</f>
        <v/>
      </c>
      <c r="N77" s="301" t="str">
        <f>IF(ISBLANK('Lövészet beíró'!J78)=TRUE,"",('Lövészet beíró'!J78))</f>
        <v/>
      </c>
      <c r="O77" s="302" t="e">
        <f>SUM('Lövészet beíró'!G78:J78)*Beíró!$O$72</f>
        <v>#N/A</v>
      </c>
      <c r="P77" s="35"/>
      <c r="Q77" s="35"/>
      <c r="R77" s="303" t="str">
        <f t="shared" si="17"/>
        <v>-</v>
      </c>
      <c r="S77" s="37"/>
      <c r="T77" s="304" t="str">
        <f>IFERROR(RANK(R77,$R$73:$R$87,1),"")</f>
        <v/>
      </c>
    </row>
    <row r="78" spans="2:20" ht="14.25" customHeight="1" outlineLevel="1" x14ac:dyDescent="0.25">
      <c r="B78" s="187">
        <f>Rajtlista!B82</f>
        <v>44</v>
      </c>
      <c r="C78" s="255" t="str">
        <f>Rajtlista!C82</f>
        <v>Csikász Panni</v>
      </c>
      <c r="D78" s="256" t="str">
        <f t="shared" si="19"/>
        <v>III. kcs. Leány (2007-2008) - 1,5 km klasszikus</v>
      </c>
      <c r="E78" s="256">
        <f>Rajtlista!E82</f>
        <v>39452</v>
      </c>
      <c r="F78" s="256" t="str">
        <f>Rajtlista!F82</f>
        <v>Borsod-A-Z</v>
      </c>
      <c r="G78" s="256" t="str">
        <f>Rajtlista!G82</f>
        <v>Kazincbarcikai Pollack Mihály Általános Iskola</v>
      </c>
      <c r="H78" s="297">
        <f>Rajtlista!H82</f>
        <v>0.54027777777777797</v>
      </c>
      <c r="I78" s="297" t="str">
        <f>IFERROR(VLOOKUP(B78,Idő!B:D,3,FALSE),"-")</f>
        <v>-</v>
      </c>
      <c r="J78" s="298" t="str">
        <f t="shared" si="16"/>
        <v>-</v>
      </c>
      <c r="K78" s="299" t="str">
        <f>IF(ISBLANK('Lövészet beíró'!G79)=TRUE,"",('Lövészet beíró'!G79))</f>
        <v/>
      </c>
      <c r="L78" s="300" t="str">
        <f>IF(ISBLANK('Lövészet beíró'!H79)=TRUE,"",('Lövészet beíró'!H79))</f>
        <v/>
      </c>
      <c r="M78" s="300" t="str">
        <f>IF(ISBLANK('Lövészet beíró'!I79)=TRUE,"",('Lövészet beíró'!I79))</f>
        <v/>
      </c>
      <c r="N78" s="301" t="str">
        <f>IF(ISBLANK('Lövészet beíró'!J79)=TRUE,"",('Lövészet beíró'!J79))</f>
        <v/>
      </c>
      <c r="O78" s="302" t="e">
        <f>SUM('Lövészet beíró'!G79:J79)*Beíró!$O$72</f>
        <v>#N/A</v>
      </c>
      <c r="P78" s="35"/>
      <c r="Q78" s="35"/>
      <c r="R78" s="303" t="str">
        <f t="shared" si="17"/>
        <v>-</v>
      </c>
      <c r="S78" s="37"/>
      <c r="T78" s="304" t="str">
        <f>IFERROR(RANK(R78,$R$73:$R$87,1),"")</f>
        <v/>
      </c>
    </row>
    <row r="79" spans="2:20" ht="14.25" customHeight="1" outlineLevel="1" x14ac:dyDescent="0.25">
      <c r="B79" s="187">
        <f>Rajtlista!B83</f>
        <v>45</v>
      </c>
      <c r="C79" s="255" t="str">
        <f>Rajtlista!C83</f>
        <v>Tóth Emese</v>
      </c>
      <c r="D79" s="256" t="str">
        <f t="shared" si="19"/>
        <v>III. kcs. Leány (2007-2008) - 1,5 km klasszikus</v>
      </c>
      <c r="E79" s="256">
        <f>Rajtlista!E83</f>
        <v>39629</v>
      </c>
      <c r="F79" s="256" t="str">
        <f>Rajtlista!F83</f>
        <v>Borsod-A-Z</v>
      </c>
      <c r="G79" s="256" t="str">
        <f>Rajtlista!G83</f>
        <v>Bükki Szlovák Nemzetiségi Általános Iskola</v>
      </c>
      <c r="H79" s="297">
        <f>Rajtlista!H83</f>
        <v>0.54062500000000024</v>
      </c>
      <c r="I79" s="297" t="str">
        <f>IFERROR(VLOOKUP(B79,Idő!B:D,3,FALSE),"-")</f>
        <v>-</v>
      </c>
      <c r="J79" s="298" t="str">
        <f t="shared" si="16"/>
        <v>-</v>
      </c>
      <c r="K79" s="299" t="str">
        <f>IF(ISBLANK('Lövészet beíró'!G80)=TRUE,"",('Lövészet beíró'!G80))</f>
        <v/>
      </c>
      <c r="L79" s="300" t="str">
        <f>IF(ISBLANK('Lövészet beíró'!H80)=TRUE,"",('Lövészet beíró'!H80))</f>
        <v/>
      </c>
      <c r="M79" s="300" t="str">
        <f>IF(ISBLANK('Lövészet beíró'!I80)=TRUE,"",('Lövészet beíró'!I80))</f>
        <v/>
      </c>
      <c r="N79" s="301" t="str">
        <f>IF(ISBLANK('Lövészet beíró'!J80)=TRUE,"",('Lövészet beíró'!J80))</f>
        <v/>
      </c>
      <c r="O79" s="302" t="e">
        <f>SUM('Lövészet beíró'!G80:J80)*Beíró!$O$72</f>
        <v>#N/A</v>
      </c>
      <c r="P79" s="35"/>
      <c r="Q79" s="35"/>
      <c r="R79" s="303" t="str">
        <f t="shared" si="17"/>
        <v>-</v>
      </c>
      <c r="S79" s="37"/>
      <c r="T79" s="315" t="str">
        <f t="shared" si="18"/>
        <v/>
      </c>
    </row>
    <row r="80" spans="2:20" ht="14.25" hidden="1" customHeight="1" outlineLevel="1" x14ac:dyDescent="0.25">
      <c r="B80" s="187">
        <f>Rajtlista!B84</f>
        <v>46</v>
      </c>
      <c r="C80" s="255" t="str">
        <f>Rajtlista!C84</f>
        <v>Gaál Dóra</v>
      </c>
      <c r="D80" s="256" t="str">
        <f t="shared" si="19"/>
        <v>III. kcs. Leány (2007-2008) - 1,5 km klasszikus</v>
      </c>
      <c r="E80" s="256">
        <f>Rajtlista!E84</f>
        <v>39430</v>
      </c>
      <c r="F80" s="256" t="str">
        <f>Rajtlista!F84</f>
        <v>Heves</v>
      </c>
      <c r="G80" s="256" t="str">
        <f>Rajtlista!G84</f>
        <v>Gyöngyösi Berze Nagy János Gimnázium</v>
      </c>
      <c r="H80" s="297">
        <f>Rajtlista!H84</f>
        <v>0.54097222222222252</v>
      </c>
      <c r="I80" s="297" t="str">
        <f>IFERROR(VLOOKUP(B80,Idő!B:D,3,FALSE),"-")</f>
        <v>-</v>
      </c>
      <c r="J80" s="298" t="str">
        <f t="shared" si="16"/>
        <v>-</v>
      </c>
      <c r="K80" s="299" t="str">
        <f>IF(ISBLANK('Lövészet beíró'!G81)=TRUE,"",('Lövészet beíró'!G81))</f>
        <v/>
      </c>
      <c r="L80" s="300" t="str">
        <f>IF(ISBLANK('Lövészet beíró'!H81)=TRUE,"",('Lövészet beíró'!H81))</f>
        <v/>
      </c>
      <c r="M80" s="300" t="str">
        <f>IF(ISBLANK('Lövészet beíró'!I81)=TRUE,"",('Lövészet beíró'!I81))</f>
        <v/>
      </c>
      <c r="N80" s="301" t="str">
        <f>IF(ISBLANK('Lövészet beíró'!J81)=TRUE,"",('Lövészet beíró'!J81))</f>
        <v/>
      </c>
      <c r="O80" s="302" t="e">
        <f>SUM('Lövészet beíró'!G81:J81)*Beíró!$O$72</f>
        <v>#N/A</v>
      </c>
      <c r="P80" s="35"/>
      <c r="Q80" s="35"/>
      <c r="R80" s="303" t="str">
        <f t="shared" si="17"/>
        <v>-</v>
      </c>
      <c r="S80" s="37"/>
      <c r="T80" s="304" t="str">
        <f t="shared" si="18"/>
        <v/>
      </c>
    </row>
    <row r="81" spans="2:20" ht="14.25" hidden="1" customHeight="1" outlineLevel="1" x14ac:dyDescent="0.25">
      <c r="B81" s="187">
        <f>Rajtlista!B85</f>
        <v>47</v>
      </c>
      <c r="C81" s="255" t="str">
        <f>Rajtlista!C85</f>
        <v>Kovács Andrea</v>
      </c>
      <c r="D81" s="256" t="str">
        <f t="shared" si="19"/>
        <v>III. kcs. Leány (2007-2008) - 1,5 km klasszikus</v>
      </c>
      <c r="E81" s="256">
        <f>Rajtlista!E85</f>
        <v>39351</v>
      </c>
      <c r="F81" s="256" t="str">
        <f>Rajtlista!F85</f>
        <v>Budapest</v>
      </c>
      <c r="G81" s="256" t="str">
        <f>Rajtlista!G85</f>
        <v>Újbudai Ádám Jenő Általános Iskola</v>
      </c>
      <c r="H81" s="297">
        <f>Rajtlista!H85</f>
        <v>0.5413194444444448</v>
      </c>
      <c r="I81" s="297" t="str">
        <f>IFERROR(VLOOKUP(B81,Idő!B:D,3,FALSE),"-")</f>
        <v>-</v>
      </c>
      <c r="J81" s="298" t="str">
        <f t="shared" si="16"/>
        <v>-</v>
      </c>
      <c r="K81" s="299" t="str">
        <f>IF(ISBLANK('Lövészet beíró'!G82)=TRUE,"",('Lövészet beíró'!G82))</f>
        <v/>
      </c>
      <c r="L81" s="300" t="str">
        <f>IF(ISBLANK('Lövészet beíró'!H82)=TRUE,"",('Lövészet beíró'!H82))</f>
        <v/>
      </c>
      <c r="M81" s="300" t="str">
        <f>IF(ISBLANK('Lövészet beíró'!I82)=TRUE,"",('Lövészet beíró'!I82))</f>
        <v/>
      </c>
      <c r="N81" s="301" t="str">
        <f>IF(ISBLANK('Lövészet beíró'!J82)=TRUE,"",('Lövészet beíró'!J82))</f>
        <v/>
      </c>
      <c r="O81" s="302" t="e">
        <f>SUM('Lövészet beíró'!G82:J82)*Beíró!$O$72</f>
        <v>#N/A</v>
      </c>
      <c r="P81" s="35"/>
      <c r="Q81" s="35"/>
      <c r="R81" s="303" t="str">
        <f t="shared" si="17"/>
        <v>-</v>
      </c>
      <c r="S81" s="37"/>
      <c r="T81" s="304" t="str">
        <f t="shared" si="18"/>
        <v/>
      </c>
    </row>
    <row r="82" spans="2:20" ht="14.25" hidden="1" customHeight="1" outlineLevel="1" x14ac:dyDescent="0.25">
      <c r="B82" s="187">
        <f>Rajtlista!B86</f>
        <v>0</v>
      </c>
      <c r="C82" s="255" t="str">
        <f>Rajtlista!C86</f>
        <v/>
      </c>
      <c r="D82" s="256" t="str">
        <f t="shared" si="19"/>
        <v>III. kcs. Leány (2007-2008) - 1,5 km klasszikus</v>
      </c>
      <c r="E82" s="256" t="str">
        <f>Rajtlista!E86</f>
        <v/>
      </c>
      <c r="F82" s="256" t="str">
        <f>Rajtlista!F86</f>
        <v/>
      </c>
      <c r="G82" s="256" t="str">
        <f>Rajtlista!G86</f>
        <v/>
      </c>
      <c r="H82" s="297">
        <f>Rajtlista!H86</f>
        <v>0.54166666666666707</v>
      </c>
      <c r="I82" s="297" t="str">
        <f>IFERROR(VLOOKUP(B82,Idő!B:D,3,FALSE),"-")</f>
        <v>-</v>
      </c>
      <c r="J82" s="298" t="str">
        <f t="shared" si="16"/>
        <v>-</v>
      </c>
      <c r="K82" s="299" t="str">
        <f>IF(ISBLANK('Lövészet beíró'!G83)=TRUE,"",('Lövészet beíró'!G83))</f>
        <v/>
      </c>
      <c r="L82" s="300" t="str">
        <f>IF(ISBLANK('Lövészet beíró'!H83)=TRUE,"",('Lövészet beíró'!H83))</f>
        <v/>
      </c>
      <c r="M82" s="300" t="str">
        <f>IF(ISBLANK('Lövészet beíró'!I83)=TRUE,"",('Lövészet beíró'!I83))</f>
        <v/>
      </c>
      <c r="N82" s="301" t="str">
        <f>IF(ISBLANK('Lövészet beíró'!J83)=TRUE,"",('Lövészet beíró'!J83))</f>
        <v/>
      </c>
      <c r="O82" s="302" t="e">
        <f>SUM('Lövészet beíró'!G83:J83)*Beíró!$O$72</f>
        <v>#N/A</v>
      </c>
      <c r="P82" s="35"/>
      <c r="Q82" s="35"/>
      <c r="R82" s="303" t="str">
        <f t="shared" si="17"/>
        <v>-</v>
      </c>
      <c r="S82" s="37"/>
      <c r="T82" s="304" t="str">
        <f>IFERROR(RANK(R82,$R$73:$R$87,1),"")</f>
        <v/>
      </c>
    </row>
    <row r="83" spans="2:20" ht="14.25" hidden="1" customHeight="1" outlineLevel="1" x14ac:dyDescent="0.25">
      <c r="B83" s="187">
        <f>Rajtlista!B87</f>
        <v>0</v>
      </c>
      <c r="C83" s="255" t="str">
        <f>Rajtlista!C87</f>
        <v/>
      </c>
      <c r="D83" s="256" t="str">
        <f t="shared" si="19"/>
        <v>III. kcs. Leány (2007-2008) - 1,5 km klasszikus</v>
      </c>
      <c r="E83" s="256" t="str">
        <f>Rajtlista!E87</f>
        <v/>
      </c>
      <c r="F83" s="256" t="str">
        <f>Rajtlista!F87</f>
        <v/>
      </c>
      <c r="G83" s="256" t="str">
        <f>Rajtlista!G87</f>
        <v/>
      </c>
      <c r="H83" s="297">
        <f>Rajtlista!H87</f>
        <v>0.54201388888888935</v>
      </c>
      <c r="I83" s="297" t="str">
        <f>IFERROR(VLOOKUP(B83,Idő!B:D,3,FALSE),"-")</f>
        <v>-</v>
      </c>
      <c r="J83" s="298" t="str">
        <f t="shared" si="16"/>
        <v>-</v>
      </c>
      <c r="K83" s="299" t="str">
        <f>IF(ISBLANK('Lövészet beíró'!G84)=TRUE,"",('Lövészet beíró'!G84))</f>
        <v/>
      </c>
      <c r="L83" s="300" t="str">
        <f>IF(ISBLANK('Lövészet beíró'!H84)=TRUE,"",('Lövészet beíró'!H84))</f>
        <v/>
      </c>
      <c r="M83" s="300" t="str">
        <f>IF(ISBLANK('Lövészet beíró'!I84)=TRUE,"",('Lövészet beíró'!I84))</f>
        <v/>
      </c>
      <c r="N83" s="301" t="str">
        <f>IF(ISBLANK('Lövészet beíró'!J84)=TRUE,"",('Lövészet beíró'!J84))</f>
        <v/>
      </c>
      <c r="O83" s="302" t="e">
        <f>SUM('Lövészet beíró'!G84:J84)*Beíró!$O$72</f>
        <v>#N/A</v>
      </c>
      <c r="P83" s="35"/>
      <c r="Q83" s="35"/>
      <c r="R83" s="303" t="str">
        <f t="shared" si="17"/>
        <v>-</v>
      </c>
      <c r="S83" s="37"/>
      <c r="T83" s="304" t="str">
        <f t="shared" si="18"/>
        <v/>
      </c>
    </row>
    <row r="84" spans="2:20" ht="14.25" hidden="1" customHeight="1" outlineLevel="1" x14ac:dyDescent="0.25">
      <c r="B84" s="187">
        <f>Rajtlista!B88</f>
        <v>0</v>
      </c>
      <c r="C84" s="255" t="str">
        <f>Rajtlista!C88</f>
        <v/>
      </c>
      <c r="D84" s="256" t="str">
        <f t="shared" si="19"/>
        <v>III. kcs. Leány (2007-2008) - 1,5 km klasszikus</v>
      </c>
      <c r="E84" s="256" t="str">
        <f>Rajtlista!E88</f>
        <v/>
      </c>
      <c r="F84" s="256" t="str">
        <f>Rajtlista!F88</f>
        <v/>
      </c>
      <c r="G84" s="256" t="str">
        <f>Rajtlista!G88</f>
        <v/>
      </c>
      <c r="H84" s="297">
        <f>Rajtlista!H88</f>
        <v>0.54236111111111163</v>
      </c>
      <c r="I84" s="297" t="str">
        <f>IFERROR(VLOOKUP(B84,Idő!B:D,3,FALSE),"-")</f>
        <v>-</v>
      </c>
      <c r="J84" s="298" t="str">
        <f t="shared" si="16"/>
        <v>-</v>
      </c>
      <c r="K84" s="299" t="str">
        <f>IF(ISBLANK('Lövészet beíró'!G85)=TRUE,"",('Lövészet beíró'!G85))</f>
        <v/>
      </c>
      <c r="L84" s="300" t="str">
        <f>IF(ISBLANK('Lövészet beíró'!H85)=TRUE,"",('Lövészet beíró'!H85))</f>
        <v/>
      </c>
      <c r="M84" s="300" t="str">
        <f>IF(ISBLANK('Lövészet beíró'!I85)=TRUE,"",('Lövészet beíró'!I85))</f>
        <v/>
      </c>
      <c r="N84" s="301" t="str">
        <f>IF(ISBLANK('Lövészet beíró'!J85)=TRUE,"",('Lövészet beíró'!J85))</f>
        <v/>
      </c>
      <c r="O84" s="302" t="e">
        <f>SUM('Lövészet beíró'!G85:J85)*Beíró!$O$72</f>
        <v>#N/A</v>
      </c>
      <c r="P84" s="35"/>
      <c r="Q84" s="35"/>
      <c r="R84" s="303" t="str">
        <f t="shared" si="17"/>
        <v>-</v>
      </c>
      <c r="S84" s="37"/>
      <c r="T84" s="304" t="str">
        <f t="shared" si="18"/>
        <v/>
      </c>
    </row>
    <row r="85" spans="2:20" ht="14.25" hidden="1" customHeight="1" outlineLevel="1" x14ac:dyDescent="0.25">
      <c r="B85" s="187">
        <f>Rajtlista!B89</f>
        <v>0</v>
      </c>
      <c r="C85" s="255" t="str">
        <f>Rajtlista!C89</f>
        <v/>
      </c>
      <c r="D85" s="256" t="str">
        <f t="shared" si="19"/>
        <v>III. kcs. Leány (2007-2008) - 1,5 km klasszikus</v>
      </c>
      <c r="E85" s="256" t="str">
        <f>Rajtlista!E89</f>
        <v/>
      </c>
      <c r="F85" s="256" t="str">
        <f>Rajtlista!F89</f>
        <v/>
      </c>
      <c r="G85" s="256" t="str">
        <f>Rajtlista!G89</f>
        <v/>
      </c>
      <c r="H85" s="297">
        <f>Rajtlista!H89</f>
        <v>0.5427083333333339</v>
      </c>
      <c r="I85" s="297" t="str">
        <f>IFERROR(VLOOKUP(B85,Idő!B:D,3,FALSE),"-")</f>
        <v>-</v>
      </c>
      <c r="J85" s="298" t="str">
        <f t="shared" si="16"/>
        <v>-</v>
      </c>
      <c r="K85" s="299" t="str">
        <f>IF(ISBLANK('Lövészet beíró'!G86)=TRUE,"",('Lövészet beíró'!G86))</f>
        <v/>
      </c>
      <c r="L85" s="300" t="str">
        <f>IF(ISBLANK('Lövészet beíró'!H86)=TRUE,"",('Lövészet beíró'!H86))</f>
        <v/>
      </c>
      <c r="M85" s="300" t="str">
        <f>IF(ISBLANK('Lövészet beíró'!I86)=TRUE,"",('Lövészet beíró'!I86))</f>
        <v/>
      </c>
      <c r="N85" s="301" t="str">
        <f>IF(ISBLANK('Lövészet beíró'!J86)=TRUE,"",('Lövészet beíró'!J86))</f>
        <v/>
      </c>
      <c r="O85" s="302" t="e">
        <f>SUM('Lövészet beíró'!G86:J86)*Beíró!$O$72</f>
        <v>#N/A</v>
      </c>
      <c r="P85" s="35"/>
      <c r="Q85" s="35"/>
      <c r="R85" s="303" t="str">
        <f t="shared" si="17"/>
        <v>-</v>
      </c>
      <c r="S85" s="37"/>
      <c r="T85" s="304" t="str">
        <f t="shared" si="18"/>
        <v/>
      </c>
    </row>
    <row r="86" spans="2:20" ht="14.25" hidden="1" customHeight="1" outlineLevel="1" x14ac:dyDescent="0.25">
      <c r="B86" s="187">
        <f>Rajtlista!B90</f>
        <v>0</v>
      </c>
      <c r="C86" s="255" t="str">
        <f>Rajtlista!C90</f>
        <v/>
      </c>
      <c r="D86" s="256" t="str">
        <f t="shared" si="19"/>
        <v>III. kcs. Leány (2007-2008) - 1,5 km klasszikus</v>
      </c>
      <c r="E86" s="256" t="str">
        <f>Rajtlista!E90</f>
        <v/>
      </c>
      <c r="F86" s="256" t="str">
        <f>Rajtlista!F90</f>
        <v/>
      </c>
      <c r="G86" s="256" t="str">
        <f>Rajtlista!G90</f>
        <v/>
      </c>
      <c r="H86" s="297">
        <f>Rajtlista!H90</f>
        <v>0.54305555555555618</v>
      </c>
      <c r="I86" s="297" t="str">
        <f>IFERROR(VLOOKUP(B86,Idő!B:D,3,FALSE),"-")</f>
        <v>-</v>
      </c>
      <c r="J86" s="298" t="str">
        <f t="shared" si="16"/>
        <v>-</v>
      </c>
      <c r="K86" s="299" t="str">
        <f>IF(ISBLANK('Lövészet beíró'!G87)=TRUE,"",('Lövészet beíró'!G87))</f>
        <v/>
      </c>
      <c r="L86" s="300" t="str">
        <f>IF(ISBLANK('Lövészet beíró'!H87)=TRUE,"",('Lövészet beíró'!H87))</f>
        <v/>
      </c>
      <c r="M86" s="300" t="str">
        <f>IF(ISBLANK('Lövészet beíró'!I87)=TRUE,"",('Lövészet beíró'!I87))</f>
        <v/>
      </c>
      <c r="N86" s="301" t="str">
        <f>IF(ISBLANK('Lövészet beíró'!J87)=TRUE,"",('Lövészet beíró'!J87))</f>
        <v/>
      </c>
      <c r="O86" s="302" t="e">
        <f>SUM('Lövészet beíró'!G87:J87)*Beíró!$O$72</f>
        <v>#N/A</v>
      </c>
      <c r="P86" s="35"/>
      <c r="Q86" s="35"/>
      <c r="R86" s="303" t="str">
        <f t="shared" si="17"/>
        <v>-</v>
      </c>
      <c r="S86" s="37"/>
      <c r="T86" s="304" t="str">
        <f t="shared" si="18"/>
        <v/>
      </c>
    </row>
    <row r="87" spans="2:20" ht="14.25" hidden="1" customHeight="1" outlineLevel="1" x14ac:dyDescent="0.25">
      <c r="B87" s="187">
        <f>Rajtlista!B91</f>
        <v>0</v>
      </c>
      <c r="C87" s="255" t="str">
        <f>Rajtlista!C91</f>
        <v/>
      </c>
      <c r="D87" s="256" t="str">
        <f t="shared" si="19"/>
        <v>III. kcs. Leány (2007-2008) - 1,5 km klasszikus</v>
      </c>
      <c r="E87" s="256" t="str">
        <f>Rajtlista!E91</f>
        <v/>
      </c>
      <c r="F87" s="256" t="str">
        <f>Rajtlista!F91</f>
        <v/>
      </c>
      <c r="G87" s="256" t="str">
        <f>Rajtlista!G91</f>
        <v/>
      </c>
      <c r="H87" s="297">
        <f>Rajtlista!H91</f>
        <v>0.54340277777777846</v>
      </c>
      <c r="I87" s="297" t="str">
        <f>IFERROR(VLOOKUP(B87,Idő!B:D,3,FALSE),"-")</f>
        <v>-</v>
      </c>
      <c r="J87" s="298" t="str">
        <f t="shared" si="16"/>
        <v>-</v>
      </c>
      <c r="K87" s="299" t="str">
        <f>IF(ISBLANK('Lövészet beíró'!G88)=TRUE,"",('Lövészet beíró'!G88))</f>
        <v/>
      </c>
      <c r="L87" s="300" t="str">
        <f>IF(ISBLANK('Lövészet beíró'!H88)=TRUE,"",('Lövészet beíró'!H88))</f>
        <v/>
      </c>
      <c r="M87" s="300" t="str">
        <f>IF(ISBLANK('Lövészet beíró'!I88)=TRUE,"",('Lövészet beíró'!I88))</f>
        <v/>
      </c>
      <c r="N87" s="301" t="str">
        <f>IF(ISBLANK('Lövészet beíró'!J88)=TRUE,"",('Lövészet beíró'!J88))</f>
        <v/>
      </c>
      <c r="O87" s="302" t="e">
        <f>SUM('Lövészet beíró'!G88:J88)*Beíró!$O$72</f>
        <v>#N/A</v>
      </c>
      <c r="P87" s="35"/>
      <c r="Q87" s="35"/>
      <c r="R87" s="303" t="str">
        <f t="shared" si="17"/>
        <v>-</v>
      </c>
      <c r="S87" s="37"/>
      <c r="T87" s="304" t="str">
        <f t="shared" si="18"/>
        <v/>
      </c>
    </row>
    <row r="88" spans="2:20" ht="14.25" customHeight="1" outlineLevel="1" thickBot="1" x14ac:dyDescent="0.3">
      <c r="B88" s="313"/>
      <c r="C88" s="314"/>
      <c r="D88" s="307"/>
      <c r="E88" s="311"/>
      <c r="F88" s="311"/>
      <c r="G88" s="311"/>
      <c r="H88" s="308"/>
      <c r="I88" s="308"/>
      <c r="J88" s="308"/>
      <c r="K88" s="309"/>
      <c r="L88" s="309"/>
      <c r="M88" s="309"/>
      <c r="N88" s="309"/>
      <c r="O88" s="310"/>
      <c r="P88" s="310"/>
      <c r="Q88" s="310"/>
      <c r="R88" s="310"/>
      <c r="S88" s="311"/>
      <c r="T88" s="312"/>
    </row>
    <row r="89" spans="2:20" ht="17.25" customHeight="1" thickBot="1" x14ac:dyDescent="0.3">
      <c r="B89" s="500" t="str">
        <f>+Rajtlista!B93:G93</f>
        <v>III. kcs. Fiú (2007-2008) - 1,5 km klasszikus</v>
      </c>
      <c r="C89" s="501"/>
      <c r="D89" s="502"/>
      <c r="E89" s="502"/>
      <c r="F89" s="502"/>
      <c r="G89" s="503"/>
      <c r="H89" s="278"/>
      <c r="I89" s="279"/>
      <c r="J89" s="279"/>
      <c r="K89" s="280" t="e">
        <f>IF(ISBLANK('Lövészet beíró'!G90)=TRUE,"",('Lövészet beíró'!G90))</f>
        <v>#N/A</v>
      </c>
      <c r="L89" s="281" t="e">
        <f>IF(ISBLANK('Lövészet beíró'!H90)=TRUE,"",('Lövészet beíró'!H90))</f>
        <v>#N/A</v>
      </c>
      <c r="M89" s="281" t="e">
        <f>IF(ISBLANK('Lövészet beíró'!I90)=TRUE,"",('Lövészet beíró'!I90))</f>
        <v>#N/A</v>
      </c>
      <c r="N89" s="282" t="e">
        <f>IF(ISBLANK('Lövészet beíró'!J90)=TRUE,"",('Lövészet beíró'!J90))</f>
        <v>#N/A</v>
      </c>
      <c r="O89" s="40" t="e">
        <f>VLOOKUP(B89,Kategóriák!$C:$N,11,FALSE)/24/60/60</f>
        <v>#N/A</v>
      </c>
      <c r="P89" s="283"/>
      <c r="Q89" s="283"/>
      <c r="R89" s="283"/>
      <c r="S89" s="284"/>
      <c r="T89" s="285"/>
    </row>
    <row r="90" spans="2:20" ht="14.25" customHeight="1" outlineLevel="1" x14ac:dyDescent="0.25">
      <c r="B90" s="286">
        <f>Rajtlista!B94</f>
        <v>48</v>
      </c>
      <c r="C90" s="287" t="str">
        <f>Rajtlista!C94</f>
        <v>Besze Dániel Zalán</v>
      </c>
      <c r="D90" s="288" t="str">
        <f>+B89</f>
        <v>III. kcs. Fiú (2007-2008) - 1,5 km klasszikus</v>
      </c>
      <c r="E90" s="288">
        <f>Rajtlista!E94</f>
        <v>39493</v>
      </c>
      <c r="F90" s="288" t="str">
        <f>Rajtlista!F94</f>
        <v>Heves</v>
      </c>
      <c r="G90" s="288" t="str">
        <f>Rajtlista!G94</f>
        <v>Gyöngyössolymosi Nagy Gyula Katolikus Általános Iskola és Alapfokú Művészeti Iskola</v>
      </c>
      <c r="H90" s="289">
        <f>Rajtlista!H94</f>
        <v>0.56631944444444426</v>
      </c>
      <c r="I90" s="289" t="str">
        <f>IFERROR(VLOOKUP(B90,Idő!B:D,3,FALSE),"-")</f>
        <v>-</v>
      </c>
      <c r="J90" s="290" t="str">
        <f>IFERROR(I90-H90,"-")</f>
        <v>-</v>
      </c>
      <c r="K90" s="291" t="str">
        <f>IF(ISBLANK('Lövészet beíró'!G91)=TRUE,"",('Lövészet beíró'!G91))</f>
        <v/>
      </c>
      <c r="L90" s="292" t="str">
        <f>IF(ISBLANK('Lövészet beíró'!H91)=TRUE,"",('Lövészet beíró'!H91))</f>
        <v/>
      </c>
      <c r="M90" s="292" t="str">
        <f>IF(ISBLANK('Lövészet beíró'!I91)=TRUE,"",('Lövészet beíró'!I91))</f>
        <v/>
      </c>
      <c r="N90" s="293" t="str">
        <f>IF(ISBLANK('Lövészet beíró'!J91)=TRUE,"",('Lövészet beíró'!J91))</f>
        <v/>
      </c>
      <c r="O90" s="294" t="e">
        <f>SUM('Lövészet beíró'!G91:J91)*Beíró!$O$89</f>
        <v>#N/A</v>
      </c>
      <c r="P90" s="29">
        <v>0</v>
      </c>
      <c r="Q90" s="29">
        <v>0</v>
      </c>
      <c r="R90" s="295" t="str">
        <f>IFERROR(J90+O90+P90-Q90,"-")</f>
        <v>-</v>
      </c>
      <c r="S90" s="31"/>
      <c r="T90" s="296" t="str">
        <f>IFERROR(RANK(R90,$R$90:$R$104,1),"")</f>
        <v/>
      </c>
    </row>
    <row r="91" spans="2:20" ht="14.25" customHeight="1" outlineLevel="1" x14ac:dyDescent="0.25">
      <c r="B91" s="187">
        <f>Rajtlista!B95</f>
        <v>49</v>
      </c>
      <c r="C91" s="255" t="str">
        <f>Rajtlista!C95</f>
        <v>Csorba Zalán</v>
      </c>
      <c r="D91" s="256" t="str">
        <f>+D90</f>
        <v>III. kcs. Fiú (2007-2008) - 1,5 km klasszikus</v>
      </c>
      <c r="E91" s="256">
        <f>Rajtlista!E95</f>
        <v>39485</v>
      </c>
      <c r="F91" s="256" t="str">
        <f>Rajtlista!F95</f>
        <v>Borsod-A-Z</v>
      </c>
      <c r="G91" s="256" t="str">
        <f>Rajtlista!G95</f>
        <v>Bükki Szlovák Nemzetiségi Általános Iskola</v>
      </c>
      <c r="H91" s="297">
        <f>Rajtlista!H95</f>
        <v>0.56666666666666654</v>
      </c>
      <c r="I91" s="297" t="str">
        <f>IFERROR(VLOOKUP(B91,Idő!B:D,3,FALSE),"-")</f>
        <v>-</v>
      </c>
      <c r="J91" s="298" t="str">
        <f t="shared" ref="J91:J104" si="20">IFERROR(I91-H91,"-")</f>
        <v>-</v>
      </c>
      <c r="K91" s="299" t="str">
        <f>IF(ISBLANK('Lövészet beíró'!G92)=TRUE,"",('Lövészet beíró'!G92))</f>
        <v/>
      </c>
      <c r="L91" s="300" t="str">
        <f>IF(ISBLANK('Lövészet beíró'!H92)=TRUE,"",('Lövészet beíró'!H92))</f>
        <v/>
      </c>
      <c r="M91" s="300" t="str">
        <f>IF(ISBLANK('Lövészet beíró'!I92)=TRUE,"",('Lövészet beíró'!I92))</f>
        <v/>
      </c>
      <c r="N91" s="301" t="str">
        <f>IF(ISBLANK('Lövészet beíró'!J92)=TRUE,"",('Lövészet beíró'!J92))</f>
        <v/>
      </c>
      <c r="O91" s="302" t="e">
        <f>SUM('Lövészet beíró'!G92:J92)*Beíró!$O$89</f>
        <v>#N/A</v>
      </c>
      <c r="P91" s="35"/>
      <c r="Q91" s="35"/>
      <c r="R91" s="303" t="str">
        <f t="shared" ref="R91:R104" si="21">IFERROR(J91+O91+P91-Q91,"-")</f>
        <v>-</v>
      </c>
      <c r="S91" s="37"/>
      <c r="T91" s="304" t="str">
        <f t="shared" ref="T91:T104" si="22">IFERROR(RANK(R91,$R$90:$R$104,1),"")</f>
        <v/>
      </c>
    </row>
    <row r="92" spans="2:20" ht="14.25" customHeight="1" outlineLevel="1" x14ac:dyDescent="0.25">
      <c r="B92" s="187">
        <f>Rajtlista!B96</f>
        <v>50</v>
      </c>
      <c r="C92" s="255" t="str">
        <f>Rajtlista!C96</f>
        <v>Korenika Szabolcs</v>
      </c>
      <c r="D92" s="256" t="str">
        <f t="shared" ref="D92:D104" si="23">+D91</f>
        <v>III. kcs. Fiú (2007-2008) - 1,5 km klasszikus</v>
      </c>
      <c r="E92" s="256">
        <f>Rajtlista!E96</f>
        <v>39184</v>
      </c>
      <c r="F92" s="256" t="str">
        <f>Rajtlista!F96</f>
        <v>Bács-Kiskun</v>
      </c>
      <c r="G92" s="256" t="str">
        <f>Rajtlista!G96</f>
        <v>Kecskeméti Református Gimnázium</v>
      </c>
      <c r="H92" s="297">
        <f>Rajtlista!H96</f>
        <v>0.56701388888888882</v>
      </c>
      <c r="I92" s="297" t="str">
        <f>IFERROR(VLOOKUP(B92,Idő!B:D,3,FALSE),"-")</f>
        <v>-</v>
      </c>
      <c r="J92" s="298" t="str">
        <f t="shared" si="20"/>
        <v>-</v>
      </c>
      <c r="K92" s="299" t="str">
        <f>IF(ISBLANK('Lövészet beíró'!G93)=TRUE,"",('Lövészet beíró'!G93))</f>
        <v/>
      </c>
      <c r="L92" s="300" t="str">
        <f>IF(ISBLANK('Lövészet beíró'!H93)=TRUE,"",('Lövészet beíró'!H93))</f>
        <v/>
      </c>
      <c r="M92" s="300" t="str">
        <f>IF(ISBLANK('Lövészet beíró'!I93)=TRUE,"",('Lövészet beíró'!I93))</f>
        <v/>
      </c>
      <c r="N92" s="301" t="str">
        <f>IF(ISBLANK('Lövészet beíró'!J93)=TRUE,"",('Lövészet beíró'!J93))</f>
        <v/>
      </c>
      <c r="O92" s="302" t="e">
        <f>SUM('Lövészet beíró'!G93:J93)*Beíró!$O$89</f>
        <v>#N/A</v>
      </c>
      <c r="P92" s="35"/>
      <c r="Q92" s="35"/>
      <c r="R92" s="303" t="str">
        <f>IFERROR(J92+O92+P92-Q92,"-")</f>
        <v>-</v>
      </c>
      <c r="S92" s="37"/>
      <c r="T92" s="304" t="str">
        <f t="shared" si="22"/>
        <v/>
      </c>
    </row>
    <row r="93" spans="2:20" ht="14.25" customHeight="1" outlineLevel="1" x14ac:dyDescent="0.25">
      <c r="B93" s="187">
        <f>Rajtlista!B97</f>
        <v>51</v>
      </c>
      <c r="C93" s="255" t="str">
        <f>Rajtlista!C97</f>
        <v>Magyar Botond</v>
      </c>
      <c r="D93" s="256" t="str">
        <f t="shared" si="23"/>
        <v>III. kcs. Fiú (2007-2008) - 1,5 km klasszikus</v>
      </c>
      <c r="E93" s="256">
        <f>Rajtlista!E97</f>
        <v>39490</v>
      </c>
      <c r="F93" s="256" t="str">
        <f>Rajtlista!F97</f>
        <v>Borsod-A-Z</v>
      </c>
      <c r="G93" s="256" t="str">
        <f>Rajtlista!G97</f>
        <v>Bükki Szlovák Nemzetiségi Általános Iskola</v>
      </c>
      <c r="H93" s="297">
        <f>Rajtlista!H97</f>
        <v>0.56736111111111109</v>
      </c>
      <c r="I93" s="297" t="str">
        <f>IFERROR(VLOOKUP(B93,Idő!B:D,3,FALSE),"-")</f>
        <v>-</v>
      </c>
      <c r="J93" s="298" t="str">
        <f t="shared" si="20"/>
        <v>-</v>
      </c>
      <c r="K93" s="299" t="str">
        <f>IF(ISBLANK('Lövészet beíró'!G94)=TRUE,"",('Lövészet beíró'!G94))</f>
        <v/>
      </c>
      <c r="L93" s="300" t="str">
        <f>IF(ISBLANK('Lövészet beíró'!H94)=TRUE,"",('Lövészet beíró'!H94))</f>
        <v/>
      </c>
      <c r="M93" s="300" t="str">
        <f>IF(ISBLANK('Lövészet beíró'!I94)=TRUE,"",('Lövészet beíró'!I94))</f>
        <v/>
      </c>
      <c r="N93" s="301" t="str">
        <f>IF(ISBLANK('Lövészet beíró'!J94)=TRUE,"",('Lövészet beíró'!J94))</f>
        <v/>
      </c>
      <c r="O93" s="302" t="e">
        <f>SUM('Lövészet beíró'!G94:J94)*Beíró!$O$89</f>
        <v>#N/A</v>
      </c>
      <c r="P93" s="35"/>
      <c r="Q93" s="35"/>
      <c r="R93" s="303" t="str">
        <f t="shared" si="21"/>
        <v>-</v>
      </c>
      <c r="S93" s="37"/>
      <c r="T93" s="304" t="str">
        <f t="shared" si="22"/>
        <v/>
      </c>
    </row>
    <row r="94" spans="2:20" ht="14.25" hidden="1" customHeight="1" outlineLevel="1" x14ac:dyDescent="0.25">
      <c r="B94" s="187">
        <f>Rajtlista!B98</f>
        <v>52</v>
      </c>
      <c r="C94" s="255" t="str">
        <f>Rajtlista!C98</f>
        <v>Birner Iván András</v>
      </c>
      <c r="D94" s="256" t="str">
        <f t="shared" si="23"/>
        <v>III. kcs. Fiú (2007-2008) - 1,5 km klasszikus</v>
      </c>
      <c r="E94" s="256">
        <f>Rajtlista!E98</f>
        <v>39805</v>
      </c>
      <c r="F94" s="256" t="str">
        <f>Rajtlista!F98</f>
        <v>Heves</v>
      </c>
      <c r="G94" s="256" t="str">
        <f>Rajtlista!G98</f>
        <v>Gyöngyösi Arany János Általános Iskola</v>
      </c>
      <c r="H94" s="297">
        <f>Rajtlista!H98</f>
        <v>0.56770833333333337</v>
      </c>
      <c r="I94" s="297" t="str">
        <f>IFERROR(VLOOKUP(B94,Idő!B:D,3,FALSE),"-")</f>
        <v>-</v>
      </c>
      <c r="J94" s="298" t="str">
        <f t="shared" si="20"/>
        <v>-</v>
      </c>
      <c r="K94" s="299" t="str">
        <f>IF(ISBLANK('Lövészet beíró'!G95)=TRUE,"",('Lövészet beíró'!G95))</f>
        <v/>
      </c>
      <c r="L94" s="300" t="str">
        <f>IF(ISBLANK('Lövészet beíró'!H95)=TRUE,"",('Lövészet beíró'!H95))</f>
        <v/>
      </c>
      <c r="M94" s="300" t="str">
        <f>IF(ISBLANK('Lövészet beíró'!I95)=TRUE,"",('Lövészet beíró'!I95))</f>
        <v/>
      </c>
      <c r="N94" s="301" t="str">
        <f>IF(ISBLANK('Lövészet beíró'!J95)=TRUE,"",('Lövészet beíró'!J95))</f>
        <v/>
      </c>
      <c r="O94" s="302" t="e">
        <f>SUM('Lövészet beíró'!G95:J95)*Beíró!$O$89</f>
        <v>#N/A</v>
      </c>
      <c r="P94" s="35"/>
      <c r="Q94" s="35"/>
      <c r="R94" s="303" t="str">
        <f t="shared" si="21"/>
        <v>-</v>
      </c>
      <c r="S94" s="37"/>
      <c r="T94" s="304" t="str">
        <f t="shared" si="22"/>
        <v/>
      </c>
    </row>
    <row r="95" spans="2:20" ht="14.25" hidden="1" customHeight="1" outlineLevel="1" x14ac:dyDescent="0.25">
      <c r="B95" s="187">
        <f>Rajtlista!B99</f>
        <v>53</v>
      </c>
      <c r="C95" s="255" t="str">
        <f>Rajtlista!C99</f>
        <v>Ujj László Krisztián</v>
      </c>
      <c r="D95" s="256" t="str">
        <f t="shared" si="23"/>
        <v>III. kcs. Fiú (2007-2008) - 1,5 km klasszikus</v>
      </c>
      <c r="E95" s="256">
        <f>Rajtlista!E99</f>
        <v>39415</v>
      </c>
      <c r="F95" s="256" t="str">
        <f>Rajtlista!F99</f>
        <v>Heves</v>
      </c>
      <c r="G95" s="256" t="str">
        <f>Rajtlista!G99</f>
        <v>Felső-Mátrai Zakupszky László Általános Iskola és Óvoda</v>
      </c>
      <c r="H95" s="297">
        <f>Rajtlista!H99</f>
        <v>0.56805555555555565</v>
      </c>
      <c r="I95" s="297" t="str">
        <f>IFERROR(VLOOKUP(B95,Idő!B:D,3,FALSE),"-")</f>
        <v>-</v>
      </c>
      <c r="J95" s="298" t="str">
        <f t="shared" si="20"/>
        <v>-</v>
      </c>
      <c r="K95" s="299" t="str">
        <f>IF(ISBLANK('Lövészet beíró'!G96)=TRUE,"",('Lövészet beíró'!G96))</f>
        <v/>
      </c>
      <c r="L95" s="300" t="str">
        <f>IF(ISBLANK('Lövészet beíró'!H96)=TRUE,"",('Lövészet beíró'!H96))</f>
        <v/>
      </c>
      <c r="M95" s="300" t="str">
        <f>IF(ISBLANK('Lövészet beíró'!I96)=TRUE,"",('Lövészet beíró'!I96))</f>
        <v/>
      </c>
      <c r="N95" s="301" t="str">
        <f>IF(ISBLANK('Lövészet beíró'!J96)=TRUE,"",('Lövészet beíró'!J96))</f>
        <v/>
      </c>
      <c r="O95" s="302" t="e">
        <f>SUM('Lövészet beíró'!G96:J96)*Beíró!$O$89</f>
        <v>#N/A</v>
      </c>
      <c r="P95" s="35"/>
      <c r="Q95" s="35"/>
      <c r="R95" s="303" t="str">
        <f t="shared" si="21"/>
        <v>-</v>
      </c>
      <c r="S95" s="37"/>
      <c r="T95" s="304" t="str">
        <f t="shared" si="22"/>
        <v/>
      </c>
    </row>
    <row r="96" spans="2:20" ht="14.25" hidden="1" customHeight="1" outlineLevel="1" x14ac:dyDescent="0.25">
      <c r="B96" s="187">
        <f>Rajtlista!B100</f>
        <v>54</v>
      </c>
      <c r="C96" s="255" t="str">
        <f>Rajtlista!C100</f>
        <v>Ficsor Áron</v>
      </c>
      <c r="D96" s="256" t="str">
        <f t="shared" si="23"/>
        <v>III. kcs. Fiú (2007-2008) - 1,5 km klasszikus</v>
      </c>
      <c r="E96" s="256">
        <f>Rajtlista!E100</f>
        <v>39404</v>
      </c>
      <c r="F96" s="256" t="str">
        <f>Rajtlista!F100</f>
        <v>Heves</v>
      </c>
      <c r="G96" s="256" t="str">
        <f>Rajtlista!G100</f>
        <v>Eszterházy Károly Egyetem Gyakorló Általános, Közép-, Alapfokú Művészeti Iskola és Pedagógiai Intézet</v>
      </c>
      <c r="H96" s="297">
        <f>Rajtlista!H100</f>
        <v>0.56840277777777792</v>
      </c>
      <c r="I96" s="297" t="str">
        <f>IFERROR(VLOOKUP(B96,Idő!B:D,3,FALSE),"-")</f>
        <v>-</v>
      </c>
      <c r="J96" s="298" t="str">
        <f t="shared" si="20"/>
        <v>-</v>
      </c>
      <c r="K96" s="299" t="str">
        <f>IF(ISBLANK('Lövészet beíró'!G97)=TRUE,"",('Lövészet beíró'!G97))</f>
        <v/>
      </c>
      <c r="L96" s="300" t="str">
        <f>IF(ISBLANK('Lövészet beíró'!H97)=TRUE,"",('Lövészet beíró'!H97))</f>
        <v/>
      </c>
      <c r="M96" s="300" t="str">
        <f>IF(ISBLANK('Lövészet beíró'!I97)=TRUE,"",('Lövészet beíró'!I97))</f>
        <v/>
      </c>
      <c r="N96" s="301" t="str">
        <f>IF(ISBLANK('Lövészet beíró'!J97)=TRUE,"",('Lövészet beíró'!J97))</f>
        <v/>
      </c>
      <c r="O96" s="302" t="e">
        <f>SUM('Lövészet beíró'!G97:J97)*Beíró!$O$89</f>
        <v>#N/A</v>
      </c>
      <c r="P96" s="35"/>
      <c r="Q96" s="35"/>
      <c r="R96" s="303" t="str">
        <f t="shared" si="21"/>
        <v>-</v>
      </c>
      <c r="S96" s="37"/>
      <c r="T96" s="315" t="str">
        <f>IFERROR(RANK(R96,$R$90:$R$104,1),"")</f>
        <v/>
      </c>
    </row>
    <row r="97" spans="2:20" ht="14.25" hidden="1" customHeight="1" outlineLevel="1" x14ac:dyDescent="0.25">
      <c r="B97" s="187">
        <f>Rajtlista!B101</f>
        <v>55</v>
      </c>
      <c r="C97" s="255" t="str">
        <f>Rajtlista!C101</f>
        <v>Kunos László Sámuel</v>
      </c>
      <c r="D97" s="256" t="str">
        <f t="shared" si="23"/>
        <v>III. kcs. Fiú (2007-2008) - 1,5 km klasszikus</v>
      </c>
      <c r="E97" s="256">
        <f>Rajtlista!E101</f>
        <v>39380</v>
      </c>
      <c r="F97" s="256" t="str">
        <f>Rajtlista!F101</f>
        <v>Budapest</v>
      </c>
      <c r="G97" s="256" t="str">
        <f>Rajtlista!G101</f>
        <v>Lauder Javne Zsidó Közösségi Óvoda, Általános Iskola, Középiskola és Zenei Alapfokú Művészeti Iskola</v>
      </c>
      <c r="H97" s="297">
        <f>Rajtlista!H101</f>
        <v>0.5687500000000002</v>
      </c>
      <c r="I97" s="297" t="str">
        <f>IFERROR(VLOOKUP(B97,Idő!B:D,3,FALSE),"-")</f>
        <v>-</v>
      </c>
      <c r="J97" s="298" t="str">
        <f t="shared" si="20"/>
        <v>-</v>
      </c>
      <c r="K97" s="299" t="str">
        <f>IF(ISBLANK('Lövészet beíró'!G98)=TRUE,"",('Lövészet beíró'!G98))</f>
        <v/>
      </c>
      <c r="L97" s="300" t="str">
        <f>IF(ISBLANK('Lövészet beíró'!H98)=TRUE,"",('Lövészet beíró'!H98))</f>
        <v/>
      </c>
      <c r="M97" s="300" t="str">
        <f>IF(ISBLANK('Lövészet beíró'!I98)=TRUE,"",('Lövészet beíró'!I98))</f>
        <v/>
      </c>
      <c r="N97" s="301" t="str">
        <f>IF(ISBLANK('Lövészet beíró'!J98)=TRUE,"",('Lövészet beíró'!J98))</f>
        <v/>
      </c>
      <c r="O97" s="302" t="e">
        <f>SUM('Lövészet beíró'!G98:J98)*Beíró!$O$89</f>
        <v>#N/A</v>
      </c>
      <c r="P97" s="35"/>
      <c r="Q97" s="35"/>
      <c r="R97" s="303" t="str">
        <f t="shared" si="21"/>
        <v>-</v>
      </c>
      <c r="S97" s="37"/>
      <c r="T97" s="304" t="str">
        <f t="shared" si="22"/>
        <v/>
      </c>
    </row>
    <row r="98" spans="2:20" ht="14.25" hidden="1" customHeight="1" outlineLevel="1" x14ac:dyDescent="0.25">
      <c r="B98" s="187">
        <f>Rajtlista!B102</f>
        <v>56</v>
      </c>
      <c r="C98" s="255" t="str">
        <f>Rajtlista!C102</f>
        <v>Előházi János</v>
      </c>
      <c r="D98" s="256" t="str">
        <f t="shared" si="23"/>
        <v>III. kcs. Fiú (2007-2008) - 1,5 km klasszikus</v>
      </c>
      <c r="E98" s="256">
        <f>Rajtlista!E102</f>
        <v>39385</v>
      </c>
      <c r="F98" s="256" t="str">
        <f>Rajtlista!F102</f>
        <v>Heves</v>
      </c>
      <c r="G98" s="256" t="str">
        <f>Rajtlista!G102</f>
        <v>Gyöngyössolymosi Nagy Gyula Katolikus Általános Iskola és Alapfokú Művészeti Iskola</v>
      </c>
      <c r="H98" s="297">
        <f>Rajtlista!H102</f>
        <v>0.56909722222222248</v>
      </c>
      <c r="I98" s="297" t="str">
        <f>IFERROR(VLOOKUP(B98,Idő!B:D,3,FALSE),"-")</f>
        <v>-</v>
      </c>
      <c r="J98" s="298" t="str">
        <f t="shared" si="20"/>
        <v>-</v>
      </c>
      <c r="K98" s="299" t="str">
        <f>IF(ISBLANK('Lövészet beíró'!G99)=TRUE,"",('Lövészet beíró'!G99))</f>
        <v/>
      </c>
      <c r="L98" s="300" t="str">
        <f>IF(ISBLANK('Lövészet beíró'!H99)=TRUE,"",('Lövészet beíró'!H99))</f>
        <v/>
      </c>
      <c r="M98" s="300" t="str">
        <f>IF(ISBLANK('Lövészet beíró'!I99)=TRUE,"",('Lövészet beíró'!I99))</f>
        <v/>
      </c>
      <c r="N98" s="301" t="str">
        <f>IF(ISBLANK('Lövészet beíró'!J99)=TRUE,"",('Lövészet beíró'!J99))</f>
        <v/>
      </c>
      <c r="O98" s="302" t="e">
        <f>SUM('Lövészet beíró'!G99:J99)*Beíró!$O$89</f>
        <v>#N/A</v>
      </c>
      <c r="P98" s="35"/>
      <c r="Q98" s="35"/>
      <c r="R98" s="303" t="str">
        <f t="shared" si="21"/>
        <v>-</v>
      </c>
      <c r="S98" s="37"/>
      <c r="T98" s="304" t="str">
        <f t="shared" si="22"/>
        <v/>
      </c>
    </row>
    <row r="99" spans="2:20" ht="14.25" hidden="1" customHeight="1" outlineLevel="1" x14ac:dyDescent="0.25">
      <c r="B99" s="187">
        <f>Rajtlista!B103</f>
        <v>57</v>
      </c>
      <c r="C99" s="255" t="str">
        <f>Rajtlista!C103</f>
        <v>Holló Martin</v>
      </c>
      <c r="D99" s="256" t="str">
        <f t="shared" si="23"/>
        <v>III. kcs. Fiú (2007-2008) - 1,5 km klasszikus</v>
      </c>
      <c r="E99" s="256">
        <f>Rajtlista!E103</f>
        <v>39147</v>
      </c>
      <c r="F99" s="256" t="str">
        <f>Rajtlista!F103</f>
        <v>Pest</v>
      </c>
      <c r="G99" s="256" t="str">
        <f>Rajtlista!G103</f>
        <v>Budakeszi Széchenyi István Általános Iskola</v>
      </c>
      <c r="H99" s="297">
        <f>Rajtlista!H103</f>
        <v>0.56944444444444475</v>
      </c>
      <c r="I99" s="297" t="str">
        <f>IFERROR(VLOOKUP(B99,Idő!B:D,3,FALSE),"-")</f>
        <v>-</v>
      </c>
      <c r="J99" s="298" t="str">
        <f t="shared" si="20"/>
        <v>-</v>
      </c>
      <c r="K99" s="299" t="str">
        <f>IF(ISBLANK('Lövészet beíró'!G100)=TRUE,"",('Lövészet beíró'!G100))</f>
        <v/>
      </c>
      <c r="L99" s="300" t="str">
        <f>IF(ISBLANK('Lövészet beíró'!H100)=TRUE,"",('Lövészet beíró'!H100))</f>
        <v/>
      </c>
      <c r="M99" s="300" t="str">
        <f>IF(ISBLANK('Lövészet beíró'!I100)=TRUE,"",('Lövészet beíró'!I100))</f>
        <v/>
      </c>
      <c r="N99" s="301" t="str">
        <f>IF(ISBLANK('Lövészet beíró'!J100)=TRUE,"",('Lövészet beíró'!J100))</f>
        <v/>
      </c>
      <c r="O99" s="302" t="e">
        <f>SUM('Lövészet beíró'!G100:J100)*Beíró!$O$89</f>
        <v>#N/A</v>
      </c>
      <c r="P99" s="35"/>
      <c r="Q99" s="35"/>
      <c r="R99" s="303" t="str">
        <f t="shared" si="21"/>
        <v>-</v>
      </c>
      <c r="S99" s="37"/>
      <c r="T99" s="304" t="str">
        <f t="shared" si="22"/>
        <v/>
      </c>
    </row>
    <row r="100" spans="2:20" ht="14.25" hidden="1" customHeight="1" outlineLevel="1" x14ac:dyDescent="0.25">
      <c r="B100" s="187">
        <f>Rajtlista!B104</f>
        <v>58</v>
      </c>
      <c r="C100" s="255" t="str">
        <f>Rajtlista!C104</f>
        <v>Liktor Tamás Bence</v>
      </c>
      <c r="D100" s="256" t="str">
        <f t="shared" si="23"/>
        <v>III. kcs. Fiú (2007-2008) - 1,5 km klasszikus</v>
      </c>
      <c r="E100" s="256">
        <f>Rajtlista!E104</f>
        <v>39288</v>
      </c>
      <c r="F100" s="256" t="str">
        <f>Rajtlista!F104</f>
        <v>Heves</v>
      </c>
      <c r="G100" s="256" t="str">
        <f>Rajtlista!G104</f>
        <v>Gyöngyössolymosi Nagy Gyula Katolikus Általános Iskola és Alapfokú Művészeti Iskola</v>
      </c>
      <c r="H100" s="297">
        <f>Rajtlista!H104</f>
        <v>0.56979166666666703</v>
      </c>
      <c r="I100" s="297" t="str">
        <f>IFERROR(VLOOKUP(B100,Idő!B:D,3,FALSE),"-")</f>
        <v>-</v>
      </c>
      <c r="J100" s="298" t="str">
        <f t="shared" si="20"/>
        <v>-</v>
      </c>
      <c r="K100" s="299" t="str">
        <f>IF(ISBLANK('Lövészet beíró'!G101)=TRUE,"",('Lövészet beíró'!G101))</f>
        <v/>
      </c>
      <c r="L100" s="300" t="str">
        <f>IF(ISBLANK('Lövészet beíró'!H101)=TRUE,"",('Lövészet beíró'!H101))</f>
        <v/>
      </c>
      <c r="M100" s="300" t="str">
        <f>IF(ISBLANK('Lövészet beíró'!I101)=TRUE,"",('Lövészet beíró'!I101))</f>
        <v/>
      </c>
      <c r="N100" s="301" t="str">
        <f>IF(ISBLANK('Lövészet beíró'!J101)=TRUE,"",('Lövészet beíró'!J101))</f>
        <v/>
      </c>
      <c r="O100" s="302" t="e">
        <f>SUM('Lövészet beíró'!G101:J101)*Beíró!$O$89</f>
        <v>#N/A</v>
      </c>
      <c r="P100" s="35"/>
      <c r="Q100" s="35"/>
      <c r="R100" s="303" t="str">
        <f t="shared" si="21"/>
        <v>-</v>
      </c>
      <c r="S100" s="37"/>
      <c r="T100" s="304" t="str">
        <f t="shared" si="22"/>
        <v/>
      </c>
    </row>
    <row r="101" spans="2:20" ht="14.25" hidden="1" customHeight="1" outlineLevel="1" x14ac:dyDescent="0.25">
      <c r="B101" s="187">
        <f>Rajtlista!B105</f>
        <v>59</v>
      </c>
      <c r="C101" s="255" t="str">
        <f>Rajtlista!C105</f>
        <v>Cseke Zalán Nemere</v>
      </c>
      <c r="D101" s="256" t="str">
        <f t="shared" si="23"/>
        <v>III. kcs. Fiú (2007-2008) - 1,5 km klasszikus</v>
      </c>
      <c r="E101" s="256">
        <f>Rajtlista!E105</f>
        <v>39193</v>
      </c>
      <c r="F101" s="256" t="str">
        <f>Rajtlista!F105</f>
        <v>Budapest</v>
      </c>
      <c r="G101" s="256" t="str">
        <f>Rajtlista!G105</f>
        <v>Budai Ciszterci Szent Imre Gimnázium</v>
      </c>
      <c r="H101" s="297">
        <f>Rajtlista!H105</f>
        <v>0.57013888888888931</v>
      </c>
      <c r="I101" s="297" t="str">
        <f>IFERROR(VLOOKUP(B101,Idő!B:D,3,FALSE),"-")</f>
        <v>-</v>
      </c>
      <c r="J101" s="298" t="str">
        <f t="shared" si="20"/>
        <v>-</v>
      </c>
      <c r="K101" s="299" t="str">
        <f>IF(ISBLANK('Lövészet beíró'!G102)=TRUE,"",('Lövészet beíró'!G102))</f>
        <v/>
      </c>
      <c r="L101" s="300" t="str">
        <f>IF(ISBLANK('Lövészet beíró'!H102)=TRUE,"",('Lövészet beíró'!H102))</f>
        <v/>
      </c>
      <c r="M101" s="300" t="str">
        <f>IF(ISBLANK('Lövészet beíró'!I102)=TRUE,"",('Lövészet beíró'!I102))</f>
        <v/>
      </c>
      <c r="N101" s="301" t="str">
        <f>IF(ISBLANK('Lövészet beíró'!J102)=TRUE,"",('Lövészet beíró'!J102))</f>
        <v/>
      </c>
      <c r="O101" s="302" t="e">
        <f>SUM('Lövészet beíró'!G102:J102)*Beíró!$O$89</f>
        <v>#N/A</v>
      </c>
      <c r="P101" s="35"/>
      <c r="Q101" s="35"/>
      <c r="R101" s="303" t="str">
        <f t="shared" si="21"/>
        <v>-</v>
      </c>
      <c r="S101" s="37"/>
      <c r="T101" s="304" t="str">
        <f t="shared" si="22"/>
        <v/>
      </c>
    </row>
    <row r="102" spans="2:20" ht="14.25" hidden="1" customHeight="1" outlineLevel="1" x14ac:dyDescent="0.25">
      <c r="B102" s="187">
        <f>Rajtlista!B106</f>
        <v>60</v>
      </c>
      <c r="C102" s="255" t="str">
        <f>Rajtlista!C106</f>
        <v>Szőllős Kristóf</v>
      </c>
      <c r="D102" s="256" t="str">
        <f t="shared" si="23"/>
        <v>III. kcs. Fiú (2007-2008) - 1,5 km klasszikus</v>
      </c>
      <c r="E102" s="256">
        <f>Rajtlista!E106</f>
        <v>39736</v>
      </c>
      <c r="F102" s="256" t="str">
        <f>Rajtlista!F106</f>
        <v>Heves</v>
      </c>
      <c r="G102" s="256" t="str">
        <f>Rajtlista!G106</f>
        <v>Gyöngyössolymosi Nagy Gyula Katolikus Általános Iskola és Alapfokú Művészeti Iskola</v>
      </c>
      <c r="H102" s="297">
        <f>Rajtlista!H106</f>
        <v>0.57048611111111158</v>
      </c>
      <c r="I102" s="297" t="str">
        <f>IFERROR(VLOOKUP(B102,Idő!B:D,3,FALSE),"-")</f>
        <v>-</v>
      </c>
      <c r="J102" s="298" t="str">
        <f t="shared" si="20"/>
        <v>-</v>
      </c>
      <c r="K102" s="299" t="str">
        <f>IF(ISBLANK('Lövészet beíró'!G103)=TRUE,"",('Lövészet beíró'!G103))</f>
        <v/>
      </c>
      <c r="L102" s="300" t="str">
        <f>IF(ISBLANK('Lövészet beíró'!H103)=TRUE,"",('Lövészet beíró'!H103))</f>
        <v/>
      </c>
      <c r="M102" s="300" t="str">
        <f>IF(ISBLANK('Lövészet beíró'!I103)=TRUE,"",('Lövészet beíró'!I103))</f>
        <v/>
      </c>
      <c r="N102" s="301" t="str">
        <f>IF(ISBLANK('Lövészet beíró'!J103)=TRUE,"",('Lövészet beíró'!J103))</f>
        <v/>
      </c>
      <c r="O102" s="302" t="e">
        <f>SUM('Lövészet beíró'!G103:J103)*Beíró!$O$89</f>
        <v>#N/A</v>
      </c>
      <c r="P102" s="35"/>
      <c r="Q102" s="35"/>
      <c r="R102" s="303" t="str">
        <f t="shared" si="21"/>
        <v>-</v>
      </c>
      <c r="S102" s="37"/>
      <c r="T102" s="304" t="str">
        <f t="shared" si="22"/>
        <v/>
      </c>
    </row>
    <row r="103" spans="2:20" ht="14.25" hidden="1" customHeight="1" outlineLevel="1" x14ac:dyDescent="0.25">
      <c r="B103" s="187">
        <f>Rajtlista!B110</f>
        <v>0</v>
      </c>
      <c r="C103" s="255" t="str">
        <f>Rajtlista!C110</f>
        <v/>
      </c>
      <c r="D103" s="256" t="str">
        <f t="shared" si="23"/>
        <v>III. kcs. Fiú (2007-2008) - 1,5 km klasszikus</v>
      </c>
      <c r="E103" s="256" t="str">
        <f>Rajtlista!E110</f>
        <v/>
      </c>
      <c r="F103" s="256" t="str">
        <f>Rajtlista!F110</f>
        <v/>
      </c>
      <c r="G103" s="256" t="str">
        <f>Rajtlista!G110</f>
        <v/>
      </c>
      <c r="H103" s="297">
        <f>Rajtlista!H110</f>
        <v>0.57187500000000069</v>
      </c>
      <c r="I103" s="297" t="str">
        <f>IFERROR(VLOOKUP(B103,Idő!B:D,3,FALSE),"-")</f>
        <v>-</v>
      </c>
      <c r="J103" s="298" t="str">
        <f t="shared" si="20"/>
        <v>-</v>
      </c>
      <c r="K103" s="299" t="str">
        <f>IF(ISBLANK('Lövészet beíró'!G104)=TRUE,"",('Lövészet beíró'!G104))</f>
        <v/>
      </c>
      <c r="L103" s="300" t="str">
        <f>IF(ISBLANK('Lövészet beíró'!H104)=TRUE,"",('Lövészet beíró'!H104))</f>
        <v/>
      </c>
      <c r="M103" s="300" t="str">
        <f>IF(ISBLANK('Lövészet beíró'!I104)=TRUE,"",('Lövészet beíró'!I104))</f>
        <v/>
      </c>
      <c r="N103" s="301" t="str">
        <f>IF(ISBLANK('Lövészet beíró'!J104)=TRUE,"",('Lövészet beíró'!J104))</f>
        <v/>
      </c>
      <c r="O103" s="302" t="e">
        <f>SUM('Lövészet beíró'!G104:J104)*Beíró!$O$89</f>
        <v>#N/A</v>
      </c>
      <c r="P103" s="35"/>
      <c r="Q103" s="35"/>
      <c r="R103" s="303" t="str">
        <f t="shared" si="21"/>
        <v>-</v>
      </c>
      <c r="S103" s="37"/>
      <c r="T103" s="304" t="str">
        <f t="shared" si="22"/>
        <v/>
      </c>
    </row>
    <row r="104" spans="2:20" ht="14.25" hidden="1" customHeight="1" outlineLevel="1" x14ac:dyDescent="0.25">
      <c r="B104" s="187">
        <f>Rajtlista!B111</f>
        <v>0</v>
      </c>
      <c r="C104" s="255" t="str">
        <f>Rajtlista!C111</f>
        <v/>
      </c>
      <c r="D104" s="256" t="str">
        <f t="shared" si="23"/>
        <v>III. kcs. Fiú (2007-2008) - 1,5 km klasszikus</v>
      </c>
      <c r="E104" s="256" t="str">
        <f>Rajtlista!E111</f>
        <v/>
      </c>
      <c r="F104" s="256" t="str">
        <f>Rajtlista!F111</f>
        <v/>
      </c>
      <c r="G104" s="256" t="str">
        <f>Rajtlista!G111</f>
        <v/>
      </c>
      <c r="H104" s="297">
        <f>Rajtlista!H111</f>
        <v>0.57222222222222296</v>
      </c>
      <c r="I104" s="297" t="str">
        <f>IFERROR(VLOOKUP(B104,Idő!B:D,3,FALSE),"-")</f>
        <v>-</v>
      </c>
      <c r="J104" s="298" t="str">
        <f t="shared" si="20"/>
        <v>-</v>
      </c>
      <c r="K104" s="299" t="str">
        <f>IF(ISBLANK('Lövészet beíró'!G105)=TRUE,"",('Lövészet beíró'!G105))</f>
        <v/>
      </c>
      <c r="L104" s="300" t="str">
        <f>IF(ISBLANK('Lövészet beíró'!H105)=TRUE,"",('Lövészet beíró'!H105))</f>
        <v/>
      </c>
      <c r="M104" s="300" t="str">
        <f>IF(ISBLANK('Lövészet beíró'!I105)=TRUE,"",('Lövészet beíró'!I105))</f>
        <v/>
      </c>
      <c r="N104" s="301" t="str">
        <f>IF(ISBLANK('Lövészet beíró'!J105)=TRUE,"",('Lövészet beíró'!J105))</f>
        <v/>
      </c>
      <c r="O104" s="302" t="e">
        <f>SUM('Lövészet beíró'!G105:J105)*Beíró!$O$89</f>
        <v>#N/A</v>
      </c>
      <c r="P104" s="35"/>
      <c r="Q104" s="35"/>
      <c r="R104" s="303" t="str">
        <f t="shared" si="21"/>
        <v>-</v>
      </c>
      <c r="S104" s="37"/>
      <c r="T104" s="304" t="str">
        <f t="shared" si="22"/>
        <v/>
      </c>
    </row>
    <row r="105" spans="2:20" ht="14.25" customHeight="1" outlineLevel="1" thickBot="1" x14ac:dyDescent="0.3">
      <c r="B105" s="313"/>
      <c r="C105" s="314"/>
      <c r="D105" s="307"/>
      <c r="E105" s="311"/>
      <c r="F105" s="311"/>
      <c r="G105" s="311"/>
      <c r="H105" s="308"/>
      <c r="I105" s="308"/>
      <c r="J105" s="308"/>
      <c r="K105" s="309"/>
      <c r="L105" s="309"/>
      <c r="M105" s="309"/>
      <c r="N105" s="309"/>
      <c r="O105" s="310"/>
      <c r="P105" s="310"/>
      <c r="Q105" s="310"/>
      <c r="R105" s="310"/>
      <c r="S105" s="311"/>
      <c r="T105" s="312"/>
    </row>
    <row r="106" spans="2:20" ht="17.25" customHeight="1" thickBot="1" x14ac:dyDescent="0.3">
      <c r="B106" s="500" t="str">
        <f>+Rajtlista!B113:G113</f>
        <v>IV. kcs. Leány (2005-2006) - 1 km szabadstílus</v>
      </c>
      <c r="C106" s="501"/>
      <c r="D106" s="502"/>
      <c r="E106" s="502"/>
      <c r="F106" s="502"/>
      <c r="G106" s="503"/>
      <c r="H106" s="278"/>
      <c r="I106" s="279"/>
      <c r="J106" s="279"/>
      <c r="K106" s="280" t="e">
        <f>IF(ISBLANK('Lövészet beíró'!G107)=TRUE,"",('Lövészet beíró'!G107))</f>
        <v>#N/A</v>
      </c>
      <c r="L106" s="281" t="e">
        <f>IF(ISBLANK('Lövészet beíró'!H107)=TRUE,"",('Lövészet beíró'!H107))</f>
        <v>#N/A</v>
      </c>
      <c r="M106" s="281" t="e">
        <f>IF(ISBLANK('Lövészet beíró'!I107)=TRUE,"",('Lövészet beíró'!I107))</f>
        <v>#N/A</v>
      </c>
      <c r="N106" s="282" t="e">
        <f>IF(ISBLANK('Lövészet beíró'!J107)=TRUE,"",('Lövészet beíró'!J107))</f>
        <v>#N/A</v>
      </c>
      <c r="O106" s="40" t="e">
        <f>VLOOKUP(B106,Kategóriák!$C:$N,11,FALSE)/24/60/60</f>
        <v>#N/A</v>
      </c>
      <c r="P106" s="283"/>
      <c r="Q106" s="283"/>
      <c r="R106" s="283"/>
      <c r="S106" s="284"/>
      <c r="T106" s="285"/>
    </row>
    <row r="107" spans="2:20" ht="14.25" customHeight="1" outlineLevel="1" x14ac:dyDescent="0.25">
      <c r="B107" s="286">
        <f>Rajtlista!B114</f>
        <v>64</v>
      </c>
      <c r="C107" s="287" t="str">
        <f>Rajtlista!C114</f>
        <v>Tóth Réka</v>
      </c>
      <c r="D107" s="288" t="str">
        <f>+B106</f>
        <v>IV. kcs. Leány (2005-2006) - 1 km szabadstílus</v>
      </c>
      <c r="E107" s="288">
        <f>Rajtlista!E114</f>
        <v>39040</v>
      </c>
      <c r="F107" s="288" t="str">
        <f>Rajtlista!F114</f>
        <v>Borsod-A-Z</v>
      </c>
      <c r="G107" s="288" t="str">
        <f>Rajtlista!G114</f>
        <v>Bükki Szlovák Nemzetiségi Általános Iskola</v>
      </c>
      <c r="H107" s="289">
        <f>Rajtlista!H114</f>
        <v>0.59409722222222194</v>
      </c>
      <c r="I107" s="289" t="str">
        <f>IFERROR(VLOOKUP(B107,Idő!B:D,3,FALSE),"-")</f>
        <v>-</v>
      </c>
      <c r="J107" s="290" t="str">
        <f>IFERROR(I107-H107,"-")</f>
        <v>-</v>
      </c>
      <c r="K107" s="291" t="str">
        <f>IF(ISBLANK('Lövészet beíró'!G108)=TRUE,"",('Lövészet beíró'!G108))</f>
        <v/>
      </c>
      <c r="L107" s="292" t="str">
        <f>IF(ISBLANK('Lövészet beíró'!H108)=TRUE,"",('Lövészet beíró'!H108))</f>
        <v/>
      </c>
      <c r="M107" s="292" t="str">
        <f>IF(ISBLANK('Lövészet beíró'!I108)=TRUE,"",('Lövészet beíró'!I108))</f>
        <v/>
      </c>
      <c r="N107" s="293" t="str">
        <f>IF(ISBLANK('Lövészet beíró'!J108)=TRUE,"",('Lövészet beíró'!J108))</f>
        <v/>
      </c>
      <c r="O107" s="294" t="e">
        <f>SUM('Lövészet beíró'!G108:J108)*Beíró!$O$106</f>
        <v>#N/A</v>
      </c>
      <c r="P107" s="29">
        <v>0</v>
      </c>
      <c r="Q107" s="29">
        <v>0</v>
      </c>
      <c r="R107" s="295" t="str">
        <f>IFERROR(J107+O107+P107-Q107,"-")</f>
        <v>-</v>
      </c>
      <c r="S107" s="31"/>
      <c r="T107" s="296" t="str">
        <f>IFERROR(RANK(R107,$R$107:$R$121,1),"")</f>
        <v/>
      </c>
    </row>
    <row r="108" spans="2:20" ht="14.25" customHeight="1" outlineLevel="1" x14ac:dyDescent="0.25">
      <c r="B108" s="187">
        <f>Rajtlista!B115</f>
        <v>65</v>
      </c>
      <c r="C108" s="255" t="str">
        <f>Rajtlista!C115</f>
        <v>Máramarosi Rita</v>
      </c>
      <c r="D108" s="256" t="str">
        <f>+D107</f>
        <v>IV. kcs. Leány (2005-2006) - 1 km szabadstílus</v>
      </c>
      <c r="E108" s="256">
        <f>Rajtlista!E115</f>
        <v>38392</v>
      </c>
      <c r="F108" s="256" t="str">
        <f>Rajtlista!F115</f>
        <v>Budapest</v>
      </c>
      <c r="G108" s="256" t="str">
        <f>Rajtlista!G115</f>
        <v>Karinthy Frigyes Gimnázium</v>
      </c>
      <c r="H108" s="297">
        <f>Rajtlista!H115</f>
        <v>0.59444444444444422</v>
      </c>
      <c r="I108" s="297" t="str">
        <f>IFERROR(VLOOKUP(B108,Idő!B:D,3,FALSE),"-")</f>
        <v>-</v>
      </c>
      <c r="J108" s="298" t="str">
        <f t="shared" ref="J108:J121" si="24">IFERROR(I108-H108,"-")</f>
        <v>-</v>
      </c>
      <c r="K108" s="299" t="str">
        <f>IF(ISBLANK('Lövészet beíró'!G109)=TRUE,"",('Lövészet beíró'!G109))</f>
        <v/>
      </c>
      <c r="L108" s="300" t="str">
        <f>IF(ISBLANK('Lövészet beíró'!H109)=TRUE,"",('Lövészet beíró'!H109))</f>
        <v/>
      </c>
      <c r="M108" s="300" t="str">
        <f>IF(ISBLANK('Lövészet beíró'!I109)=TRUE,"",('Lövészet beíró'!I109))</f>
        <v/>
      </c>
      <c r="N108" s="301" t="str">
        <f>IF(ISBLANK('Lövészet beíró'!J109)=TRUE,"",('Lövészet beíró'!J109))</f>
        <v/>
      </c>
      <c r="O108" s="302" t="e">
        <f>SUM('Lövészet beíró'!G109:J109)*Beíró!$O$106</f>
        <v>#N/A</v>
      </c>
      <c r="P108" s="35"/>
      <c r="Q108" s="35"/>
      <c r="R108" s="303" t="str">
        <f t="shared" ref="R108:R121" si="25">IFERROR(J108+O108+P108-Q108,"-")</f>
        <v>-</v>
      </c>
      <c r="S108" s="37"/>
      <c r="T108" s="304" t="str">
        <f t="shared" ref="T108:T121" si="26">IFERROR(RANK(R108,$R$107:$R$121,1),"")</f>
        <v/>
      </c>
    </row>
    <row r="109" spans="2:20" ht="14.25" customHeight="1" outlineLevel="1" x14ac:dyDescent="0.25">
      <c r="B109" s="187">
        <f>Rajtlista!B116</f>
        <v>66</v>
      </c>
      <c r="C109" s="255" t="str">
        <f>Rajtlista!C116</f>
        <v>Birner Anna Lili</v>
      </c>
      <c r="D109" s="256" t="str">
        <f t="shared" ref="D109:D121" si="27">+D108</f>
        <v>IV. kcs. Leány (2005-2006) - 1 km szabadstílus</v>
      </c>
      <c r="E109" s="256">
        <f>Rajtlista!E116</f>
        <v>38955</v>
      </c>
      <c r="F109" s="256" t="str">
        <f>Rajtlista!F116</f>
        <v>Heves</v>
      </c>
      <c r="G109" s="256" t="str">
        <f>Rajtlista!G116</f>
        <v>Gyöngyösi Arany János Általános Iskola</v>
      </c>
      <c r="H109" s="297">
        <f>Rajtlista!H116</f>
        <v>0.5947916666666665</v>
      </c>
      <c r="I109" s="297" t="str">
        <f>IFERROR(VLOOKUP(B109,Idő!B:D,3,FALSE),"-")</f>
        <v>-</v>
      </c>
      <c r="J109" s="298" t="str">
        <f t="shared" si="24"/>
        <v>-</v>
      </c>
      <c r="K109" s="299" t="str">
        <f>IF(ISBLANK('Lövészet beíró'!G110)=TRUE,"",('Lövészet beíró'!G110))</f>
        <v/>
      </c>
      <c r="L109" s="300" t="str">
        <f>IF(ISBLANK('Lövészet beíró'!H110)=TRUE,"",('Lövészet beíró'!H110))</f>
        <v/>
      </c>
      <c r="M109" s="300" t="str">
        <f>IF(ISBLANK('Lövészet beíró'!I110)=TRUE,"",('Lövészet beíró'!I110))</f>
        <v/>
      </c>
      <c r="N109" s="301" t="str">
        <f>IF(ISBLANK('Lövészet beíró'!J110)=TRUE,"",('Lövészet beíró'!J110))</f>
        <v/>
      </c>
      <c r="O109" s="302" t="e">
        <f>SUM('Lövészet beíró'!G110:J110)*Beíró!$O$106</f>
        <v>#N/A</v>
      </c>
      <c r="P109" s="35"/>
      <c r="Q109" s="35"/>
      <c r="R109" s="303" t="str">
        <f t="shared" si="25"/>
        <v>-</v>
      </c>
      <c r="S109" s="37"/>
      <c r="T109" s="304" t="str">
        <f t="shared" si="26"/>
        <v/>
      </c>
    </row>
    <row r="110" spans="2:20" ht="14.25" customHeight="1" outlineLevel="1" x14ac:dyDescent="0.25">
      <c r="B110" s="187">
        <f>Rajtlista!B117</f>
        <v>67</v>
      </c>
      <c r="C110" s="255" t="str">
        <f>Rajtlista!C117</f>
        <v>Máramarosi Anna</v>
      </c>
      <c r="D110" s="256" t="str">
        <f t="shared" si="27"/>
        <v>IV. kcs. Leány (2005-2006) - 1 km szabadstílus</v>
      </c>
      <c r="E110" s="256">
        <f>Rajtlista!E117</f>
        <v>38974</v>
      </c>
      <c r="F110" s="256" t="str">
        <f>Rajtlista!F117</f>
        <v>Budapest</v>
      </c>
      <c r="G110" s="256" t="str">
        <f>Rajtlista!G117</f>
        <v>Brassó Utcai Általános Iskola</v>
      </c>
      <c r="H110" s="297">
        <f>Rajtlista!H117</f>
        <v>0.59513888888888877</v>
      </c>
      <c r="I110" s="297" t="str">
        <f>IFERROR(VLOOKUP(B110,Idő!B:D,3,FALSE),"-")</f>
        <v>-</v>
      </c>
      <c r="J110" s="298" t="str">
        <f t="shared" si="24"/>
        <v>-</v>
      </c>
      <c r="K110" s="299" t="str">
        <f>IF(ISBLANK('Lövészet beíró'!G111)=TRUE,"",('Lövészet beíró'!G111))</f>
        <v/>
      </c>
      <c r="L110" s="300" t="str">
        <f>IF(ISBLANK('Lövészet beíró'!H111)=TRUE,"",('Lövészet beíró'!H111))</f>
        <v/>
      </c>
      <c r="M110" s="300" t="str">
        <f>IF(ISBLANK('Lövészet beíró'!I111)=TRUE,"",('Lövészet beíró'!I111))</f>
        <v/>
      </c>
      <c r="N110" s="301" t="str">
        <f>IF(ISBLANK('Lövészet beíró'!J111)=TRUE,"",('Lövészet beíró'!J111))</f>
        <v/>
      </c>
      <c r="O110" s="302" t="e">
        <f>SUM('Lövészet beíró'!G111:J111)*Beíró!$O$106</f>
        <v>#N/A</v>
      </c>
      <c r="P110" s="35"/>
      <c r="Q110" s="35"/>
      <c r="R110" s="303" t="str">
        <f t="shared" si="25"/>
        <v>-</v>
      </c>
      <c r="S110" s="37"/>
      <c r="T110" s="304" t="str">
        <f t="shared" si="26"/>
        <v/>
      </c>
    </row>
    <row r="111" spans="2:20" ht="14.25" customHeight="1" outlineLevel="1" x14ac:dyDescent="0.25">
      <c r="B111" s="187">
        <f>Rajtlista!B118</f>
        <v>68</v>
      </c>
      <c r="C111" s="255" t="str">
        <f>Rajtlista!C118</f>
        <v>Bozóki Laura</v>
      </c>
      <c r="D111" s="256" t="str">
        <f t="shared" si="27"/>
        <v>IV. kcs. Leány (2005-2006) - 1 km szabadstílus</v>
      </c>
      <c r="E111" s="256">
        <f>Rajtlista!E118</f>
        <v>38826</v>
      </c>
      <c r="F111" s="256" t="str">
        <f>Rajtlista!F118</f>
        <v>Pest</v>
      </c>
      <c r="G111" s="256" t="str">
        <f>Rajtlista!G118</f>
        <v>Péceli Integrált Oktatási Központ Általános Iskola és Gimnázium</v>
      </c>
      <c r="H111" s="297">
        <f>Rajtlista!H118</f>
        <v>0.59548611111111105</v>
      </c>
      <c r="I111" s="297" t="str">
        <f>IFERROR(VLOOKUP(B111,Idő!B:D,3,FALSE),"-")</f>
        <v>-</v>
      </c>
      <c r="J111" s="298" t="str">
        <f t="shared" si="24"/>
        <v>-</v>
      </c>
      <c r="K111" s="299" t="str">
        <f>IF(ISBLANK('Lövészet beíró'!G112)=TRUE,"",('Lövészet beíró'!G112))</f>
        <v/>
      </c>
      <c r="L111" s="300" t="str">
        <f>IF(ISBLANK('Lövészet beíró'!H112)=TRUE,"",('Lövészet beíró'!H112))</f>
        <v/>
      </c>
      <c r="M111" s="300" t="str">
        <f>IF(ISBLANK('Lövészet beíró'!I112)=TRUE,"",('Lövészet beíró'!I112))</f>
        <v/>
      </c>
      <c r="N111" s="301" t="str">
        <f>IF(ISBLANK('Lövészet beíró'!J112)=TRUE,"",('Lövészet beíró'!J112))</f>
        <v/>
      </c>
      <c r="O111" s="302" t="e">
        <f>SUM('Lövészet beíró'!G112:J112)*Beíró!$O$106</f>
        <v>#N/A</v>
      </c>
      <c r="P111" s="35"/>
      <c r="Q111" s="35"/>
      <c r="R111" s="303" t="str">
        <f t="shared" si="25"/>
        <v>-</v>
      </c>
      <c r="S111" s="37"/>
      <c r="T111" s="304" t="str">
        <f t="shared" si="26"/>
        <v/>
      </c>
    </row>
    <row r="112" spans="2:20" ht="14.25" hidden="1" customHeight="1" outlineLevel="1" x14ac:dyDescent="0.25">
      <c r="B112" s="187">
        <f>Rajtlista!B119</f>
        <v>69</v>
      </c>
      <c r="C112" s="255" t="str">
        <f>Rajtlista!C119</f>
        <v>Terry Lilla Edit</v>
      </c>
      <c r="D112" s="256" t="str">
        <f t="shared" si="27"/>
        <v>IV. kcs. Leány (2005-2006) - 1 km szabadstílus</v>
      </c>
      <c r="E112" s="256">
        <f>Rajtlista!E119</f>
        <v>38398</v>
      </c>
      <c r="F112" s="256" t="str">
        <f>Rajtlista!F119</f>
        <v>Budapest</v>
      </c>
      <c r="G112" s="256" t="str">
        <f>Rajtlista!G119</f>
        <v>Városligeti Magyar-Angol Két Tanítási Nyelvű Általános Iskola</v>
      </c>
      <c r="H112" s="297">
        <f>Rajtlista!H119</f>
        <v>0.59583333333333333</v>
      </c>
      <c r="I112" s="297" t="str">
        <f>IFERROR(VLOOKUP(B112,Idő!B:D,3,FALSE),"-")</f>
        <v>-</v>
      </c>
      <c r="J112" s="298" t="str">
        <f t="shared" si="24"/>
        <v>-</v>
      </c>
      <c r="K112" s="299" t="str">
        <f>IF(ISBLANK('Lövészet beíró'!G113)=TRUE,"",('Lövészet beíró'!G113))</f>
        <v/>
      </c>
      <c r="L112" s="300" t="str">
        <f>IF(ISBLANK('Lövészet beíró'!H113)=TRUE,"",('Lövészet beíró'!H113))</f>
        <v/>
      </c>
      <c r="M112" s="300" t="str">
        <f>IF(ISBLANK('Lövészet beíró'!I113)=TRUE,"",('Lövészet beíró'!I113))</f>
        <v/>
      </c>
      <c r="N112" s="301" t="str">
        <f>IF(ISBLANK('Lövészet beíró'!J113)=TRUE,"",('Lövészet beíró'!J113))</f>
        <v/>
      </c>
      <c r="O112" s="302" t="e">
        <f>SUM('Lövészet beíró'!G113:J113)*Beíró!$O$106</f>
        <v>#N/A</v>
      </c>
      <c r="P112" s="35"/>
      <c r="Q112" s="35"/>
      <c r="R112" s="303" t="str">
        <f t="shared" si="25"/>
        <v>-</v>
      </c>
      <c r="S112" s="37"/>
      <c r="T112" s="304" t="str">
        <f t="shared" si="26"/>
        <v/>
      </c>
    </row>
    <row r="113" spans="2:20" ht="14.25" hidden="1" customHeight="1" outlineLevel="1" x14ac:dyDescent="0.25">
      <c r="B113" s="187">
        <f>Rajtlista!B120</f>
        <v>70</v>
      </c>
      <c r="C113" s="255" t="str">
        <f>Rajtlista!C120</f>
        <v>Máramarosi Dóra</v>
      </c>
      <c r="D113" s="256" t="str">
        <f t="shared" si="27"/>
        <v>IV. kcs. Leány (2005-2006) - 1 km szabadstílus</v>
      </c>
      <c r="E113" s="256">
        <f>Rajtlista!E120</f>
        <v>38392</v>
      </c>
      <c r="F113" s="256" t="str">
        <f>Rajtlista!F120</f>
        <v>Budapest</v>
      </c>
      <c r="G113" s="256" t="str">
        <f>Rajtlista!G120</f>
        <v>Karinthy Frigyes Gimnázium</v>
      </c>
      <c r="H113" s="297">
        <f>Rajtlista!H120</f>
        <v>0.5961805555555556</v>
      </c>
      <c r="I113" s="297" t="str">
        <f>IFERROR(VLOOKUP(B113,Idő!B:D,3,FALSE),"-")</f>
        <v>-</v>
      </c>
      <c r="J113" s="298" t="str">
        <f t="shared" si="24"/>
        <v>-</v>
      </c>
      <c r="K113" s="299" t="str">
        <f>IF(ISBLANK('Lövészet beíró'!G114)=TRUE,"",('Lövészet beíró'!G114))</f>
        <v/>
      </c>
      <c r="L113" s="300" t="str">
        <f>IF(ISBLANK('Lövészet beíró'!H114)=TRUE,"",('Lövészet beíró'!H114))</f>
        <v/>
      </c>
      <c r="M113" s="300" t="str">
        <f>IF(ISBLANK('Lövészet beíró'!I114)=TRUE,"",('Lövészet beíró'!I114))</f>
        <v/>
      </c>
      <c r="N113" s="301" t="str">
        <f>IF(ISBLANK('Lövészet beíró'!J114)=TRUE,"",('Lövészet beíró'!J114))</f>
        <v/>
      </c>
      <c r="O113" s="302" t="e">
        <f>SUM('Lövészet beíró'!G114:J114)*Beíró!$O$106</f>
        <v>#N/A</v>
      </c>
      <c r="P113" s="35"/>
      <c r="Q113" s="35"/>
      <c r="R113" s="303" t="str">
        <f t="shared" si="25"/>
        <v>-</v>
      </c>
      <c r="S113" s="37"/>
      <c r="T113" s="315" t="str">
        <f t="shared" si="26"/>
        <v/>
      </c>
    </row>
    <row r="114" spans="2:20" ht="14.25" hidden="1" customHeight="1" outlineLevel="1" x14ac:dyDescent="0.25">
      <c r="B114" s="187">
        <f>Rajtlista!B121</f>
        <v>71</v>
      </c>
      <c r="C114" s="255" t="str">
        <f>Rajtlista!C121</f>
        <v>Benyovszky Luca</v>
      </c>
      <c r="D114" s="256" t="str">
        <f t="shared" si="27"/>
        <v>IV. kcs. Leány (2005-2006) - 1 km szabadstílus</v>
      </c>
      <c r="E114" s="256">
        <f>Rajtlista!E121</f>
        <v>38868</v>
      </c>
      <c r="F114" s="256" t="str">
        <f>Rajtlista!F121</f>
        <v>Heves</v>
      </c>
      <c r="G114" s="256" t="str">
        <f>Rajtlista!G121</f>
        <v>Gyöngyössolymosi Nagy Gyula Katolikus Általános Iskola és Alapfokú Művészeti Iskola</v>
      </c>
      <c r="H114" s="297">
        <f>Rajtlista!H121</f>
        <v>0.59652777777777788</v>
      </c>
      <c r="I114" s="297" t="str">
        <f>IFERROR(VLOOKUP(B114,Idő!B:D,3,FALSE),"-")</f>
        <v>-</v>
      </c>
      <c r="J114" s="298" t="str">
        <f t="shared" si="24"/>
        <v>-</v>
      </c>
      <c r="K114" s="299" t="str">
        <f>IF(ISBLANK('Lövészet beíró'!G115)=TRUE,"",('Lövészet beíró'!G115))</f>
        <v/>
      </c>
      <c r="L114" s="300" t="str">
        <f>IF(ISBLANK('Lövészet beíró'!H115)=TRUE,"",('Lövészet beíró'!H115))</f>
        <v/>
      </c>
      <c r="M114" s="300" t="str">
        <f>IF(ISBLANK('Lövészet beíró'!I115)=TRUE,"",('Lövészet beíró'!I115))</f>
        <v/>
      </c>
      <c r="N114" s="301" t="str">
        <f>IF(ISBLANK('Lövészet beíró'!J115)=TRUE,"",('Lövészet beíró'!J115))</f>
        <v/>
      </c>
      <c r="O114" s="302" t="e">
        <f>SUM('Lövészet beíró'!G115:J115)*Beíró!$O$106</f>
        <v>#N/A</v>
      </c>
      <c r="P114" s="35"/>
      <c r="Q114" s="35"/>
      <c r="R114" s="303" t="str">
        <f t="shared" si="25"/>
        <v>-</v>
      </c>
      <c r="S114" s="37"/>
      <c r="T114" s="304" t="str">
        <f t="shared" si="26"/>
        <v/>
      </c>
    </row>
    <row r="115" spans="2:20" ht="14.25" hidden="1" customHeight="1" outlineLevel="1" x14ac:dyDescent="0.25">
      <c r="B115" s="187">
        <f>Rajtlista!B122</f>
        <v>72</v>
      </c>
      <c r="C115" s="255" t="str">
        <f>Rajtlista!C122</f>
        <v>Kovács-Oroszlán Anna</v>
      </c>
      <c r="D115" s="256" t="str">
        <f t="shared" si="27"/>
        <v>IV. kcs. Leány (2005-2006) - 1 km szabadstílus</v>
      </c>
      <c r="E115" s="256">
        <f>Rajtlista!E122</f>
        <v>38821</v>
      </c>
      <c r="F115" s="256" t="str">
        <f>Rajtlista!F122</f>
        <v>Budapest</v>
      </c>
      <c r="G115" s="256" t="str">
        <f>Rajtlista!G122</f>
        <v>Újbudai Ádám Jenő Általános Iskola</v>
      </c>
      <c r="H115" s="297">
        <f>Rajtlista!H122</f>
        <v>0.59687500000000016</v>
      </c>
      <c r="I115" s="297" t="str">
        <f>IFERROR(VLOOKUP(B115,Idő!B:D,3,FALSE),"-")</f>
        <v>-</v>
      </c>
      <c r="J115" s="298" t="str">
        <f t="shared" si="24"/>
        <v>-</v>
      </c>
      <c r="K115" s="299" t="str">
        <f>IF(ISBLANK('Lövészet beíró'!G116)=TRUE,"",('Lövészet beíró'!G116))</f>
        <v/>
      </c>
      <c r="L115" s="300" t="str">
        <f>IF(ISBLANK('Lövészet beíró'!H116)=TRUE,"",('Lövészet beíró'!H116))</f>
        <v/>
      </c>
      <c r="M115" s="300" t="str">
        <f>IF(ISBLANK('Lövészet beíró'!I116)=TRUE,"",('Lövészet beíró'!I116))</f>
        <v/>
      </c>
      <c r="N115" s="301" t="str">
        <f>IF(ISBLANK('Lövészet beíró'!J116)=TRUE,"",('Lövészet beíró'!J116))</f>
        <v/>
      </c>
      <c r="O115" s="302" t="e">
        <f>SUM('Lövészet beíró'!G116:J116)*Beíró!$O$106</f>
        <v>#N/A</v>
      </c>
      <c r="P115" s="35"/>
      <c r="Q115" s="35"/>
      <c r="R115" s="303" t="str">
        <f t="shared" si="25"/>
        <v>-</v>
      </c>
      <c r="S115" s="37"/>
      <c r="T115" s="304" t="str">
        <f>IFERROR(RANK(R115,$R$107:$R$121,1),"")</f>
        <v/>
      </c>
    </row>
    <row r="116" spans="2:20" ht="14.25" hidden="1" customHeight="1" outlineLevel="1" x14ac:dyDescent="0.25">
      <c r="B116" s="187">
        <f>Rajtlista!B123</f>
        <v>73</v>
      </c>
      <c r="C116" s="255" t="str">
        <f>Rajtlista!C123</f>
        <v>Hegedűs Flóra</v>
      </c>
      <c r="D116" s="256" t="str">
        <f t="shared" si="27"/>
        <v>IV. kcs. Leány (2005-2006) - 1 km szabadstílus</v>
      </c>
      <c r="E116" s="256">
        <f>Rajtlista!E123</f>
        <v>39028</v>
      </c>
      <c r="F116" s="256" t="str">
        <f>Rajtlista!F123</f>
        <v>Nógrád</v>
      </c>
      <c r="G116" s="256" t="str">
        <f>Rajtlista!G123</f>
        <v>Salgótarjáni Általános Iskola és Kollégium</v>
      </c>
      <c r="H116" s="297">
        <f>Rajtlista!H123</f>
        <v>0.59722222222222243</v>
      </c>
      <c r="I116" s="297" t="str">
        <f>IFERROR(VLOOKUP(B116,Idő!B:D,3,FALSE),"-")</f>
        <v>-</v>
      </c>
      <c r="J116" s="298" t="str">
        <f t="shared" si="24"/>
        <v>-</v>
      </c>
      <c r="K116" s="299" t="str">
        <f>IF(ISBLANK('Lövészet beíró'!G117)=TRUE,"",('Lövészet beíró'!G117))</f>
        <v/>
      </c>
      <c r="L116" s="300" t="str">
        <f>IF(ISBLANK('Lövészet beíró'!H117)=TRUE,"",('Lövészet beíró'!H117))</f>
        <v/>
      </c>
      <c r="M116" s="300" t="str">
        <f>IF(ISBLANK('Lövészet beíró'!I117)=TRUE,"",('Lövészet beíró'!I117))</f>
        <v/>
      </c>
      <c r="N116" s="301" t="str">
        <f>IF(ISBLANK('Lövészet beíró'!J117)=TRUE,"",('Lövészet beíró'!J117))</f>
        <v/>
      </c>
      <c r="O116" s="302" t="e">
        <f>SUM('Lövészet beíró'!G117:J117)*Beíró!$O$106</f>
        <v>#N/A</v>
      </c>
      <c r="P116" s="35"/>
      <c r="Q116" s="35"/>
      <c r="R116" s="303" t="str">
        <f t="shared" si="25"/>
        <v>-</v>
      </c>
      <c r="S116" s="37"/>
      <c r="T116" s="304" t="str">
        <f t="shared" si="26"/>
        <v/>
      </c>
    </row>
    <row r="117" spans="2:20" ht="14.25" hidden="1" customHeight="1" outlineLevel="1" x14ac:dyDescent="0.25">
      <c r="B117" s="187">
        <f>Rajtlista!B124</f>
        <v>0</v>
      </c>
      <c r="C117" s="255" t="str">
        <f>Rajtlista!C124</f>
        <v/>
      </c>
      <c r="D117" s="256" t="str">
        <f t="shared" si="27"/>
        <v>IV. kcs. Leány (2005-2006) - 1 km szabadstílus</v>
      </c>
      <c r="E117" s="256" t="str">
        <f>Rajtlista!E124</f>
        <v/>
      </c>
      <c r="F117" s="256" t="str">
        <f>Rajtlista!F124</f>
        <v/>
      </c>
      <c r="G117" s="256" t="str">
        <f>Rajtlista!G124</f>
        <v/>
      </c>
      <c r="H117" s="297">
        <f>Rajtlista!H124</f>
        <v>0.59756944444444471</v>
      </c>
      <c r="I117" s="297" t="str">
        <f>IFERROR(VLOOKUP(B117,Idő!B:D,3,FALSE),"-")</f>
        <v>-</v>
      </c>
      <c r="J117" s="298" t="str">
        <f t="shared" si="24"/>
        <v>-</v>
      </c>
      <c r="K117" s="299" t="str">
        <f>IF(ISBLANK('Lövészet beíró'!G118)=TRUE,"",('Lövészet beíró'!G118))</f>
        <v/>
      </c>
      <c r="L117" s="300" t="str">
        <f>IF(ISBLANK('Lövészet beíró'!H118)=TRUE,"",('Lövészet beíró'!H118))</f>
        <v/>
      </c>
      <c r="M117" s="300" t="str">
        <f>IF(ISBLANK('Lövészet beíró'!I118)=TRUE,"",('Lövészet beíró'!I118))</f>
        <v/>
      </c>
      <c r="N117" s="301" t="str">
        <f>IF(ISBLANK('Lövészet beíró'!J118)=TRUE,"",('Lövészet beíró'!J118))</f>
        <v/>
      </c>
      <c r="O117" s="302" t="e">
        <f>SUM('Lövészet beíró'!G118:J118)*Beíró!$O$106</f>
        <v>#N/A</v>
      </c>
      <c r="P117" s="35"/>
      <c r="Q117" s="35"/>
      <c r="R117" s="303" t="str">
        <f t="shared" si="25"/>
        <v>-</v>
      </c>
      <c r="S117" s="37"/>
      <c r="T117" s="304" t="str">
        <f t="shared" si="26"/>
        <v/>
      </c>
    </row>
    <row r="118" spans="2:20" ht="14.25" hidden="1" customHeight="1" outlineLevel="1" x14ac:dyDescent="0.25">
      <c r="B118" s="187">
        <f>Rajtlista!B125</f>
        <v>0</v>
      </c>
      <c r="C118" s="255" t="str">
        <f>Rajtlista!C125</f>
        <v/>
      </c>
      <c r="D118" s="256" t="str">
        <f t="shared" si="27"/>
        <v>IV. kcs. Leány (2005-2006) - 1 km szabadstílus</v>
      </c>
      <c r="E118" s="256" t="str">
        <f>Rajtlista!E125</f>
        <v/>
      </c>
      <c r="F118" s="256" t="str">
        <f>Rajtlista!F125</f>
        <v/>
      </c>
      <c r="G118" s="256" t="str">
        <f>Rajtlista!G125</f>
        <v/>
      </c>
      <c r="H118" s="297">
        <f>Rajtlista!H125</f>
        <v>0.59791666666666698</v>
      </c>
      <c r="I118" s="297" t="str">
        <f>IFERROR(VLOOKUP(B118,Idő!B:D,3,FALSE),"-")</f>
        <v>-</v>
      </c>
      <c r="J118" s="298" t="str">
        <f t="shared" si="24"/>
        <v>-</v>
      </c>
      <c r="K118" s="299" t="str">
        <f>IF(ISBLANK('Lövészet beíró'!G119)=TRUE,"",('Lövészet beíró'!G119))</f>
        <v/>
      </c>
      <c r="L118" s="300" t="str">
        <f>IF(ISBLANK('Lövészet beíró'!H119)=TRUE,"",('Lövészet beíró'!H119))</f>
        <v/>
      </c>
      <c r="M118" s="300" t="str">
        <f>IF(ISBLANK('Lövészet beíró'!I119)=TRUE,"",('Lövészet beíró'!I119))</f>
        <v/>
      </c>
      <c r="N118" s="301" t="str">
        <f>IF(ISBLANK('Lövészet beíró'!J119)=TRUE,"",('Lövészet beíró'!J119))</f>
        <v/>
      </c>
      <c r="O118" s="302" t="e">
        <f>SUM('Lövészet beíró'!G119:J119)*Beíró!$O$106</f>
        <v>#N/A</v>
      </c>
      <c r="P118" s="35"/>
      <c r="Q118" s="35"/>
      <c r="R118" s="303" t="str">
        <f t="shared" si="25"/>
        <v>-</v>
      </c>
      <c r="S118" s="37"/>
      <c r="T118" s="304" t="str">
        <f t="shared" si="26"/>
        <v/>
      </c>
    </row>
    <row r="119" spans="2:20" ht="14.25" hidden="1" customHeight="1" outlineLevel="1" x14ac:dyDescent="0.25">
      <c r="B119" s="187">
        <f>Rajtlista!B126</f>
        <v>0</v>
      </c>
      <c r="C119" s="255" t="str">
        <f>Rajtlista!C126</f>
        <v/>
      </c>
      <c r="D119" s="256" t="str">
        <f t="shared" si="27"/>
        <v>IV. kcs. Leány (2005-2006) - 1 km szabadstílus</v>
      </c>
      <c r="E119" s="256" t="str">
        <f>Rajtlista!E126</f>
        <v/>
      </c>
      <c r="F119" s="256" t="str">
        <f>Rajtlista!F126</f>
        <v/>
      </c>
      <c r="G119" s="256" t="str">
        <f>Rajtlista!G126</f>
        <v/>
      </c>
      <c r="H119" s="297">
        <f>Rajtlista!H126</f>
        <v>0.59826388888888926</v>
      </c>
      <c r="I119" s="297" t="str">
        <f>IFERROR(VLOOKUP(B119,Idő!B:D,3,FALSE),"-")</f>
        <v>-</v>
      </c>
      <c r="J119" s="298" t="str">
        <f t="shared" si="24"/>
        <v>-</v>
      </c>
      <c r="K119" s="299" t="str">
        <f>IF(ISBLANK('Lövészet beíró'!G120)=TRUE,"",('Lövészet beíró'!G120))</f>
        <v/>
      </c>
      <c r="L119" s="300" t="str">
        <f>IF(ISBLANK('Lövészet beíró'!H120)=TRUE,"",('Lövészet beíró'!H120))</f>
        <v/>
      </c>
      <c r="M119" s="300" t="str">
        <f>IF(ISBLANK('Lövészet beíró'!I120)=TRUE,"",('Lövészet beíró'!I120))</f>
        <v/>
      </c>
      <c r="N119" s="301" t="str">
        <f>IF(ISBLANK('Lövészet beíró'!J120)=TRUE,"",('Lövészet beíró'!J120))</f>
        <v/>
      </c>
      <c r="O119" s="302" t="e">
        <f>SUM('Lövészet beíró'!G120:J120)*Beíró!$O$106</f>
        <v>#N/A</v>
      </c>
      <c r="P119" s="35"/>
      <c r="Q119" s="35"/>
      <c r="R119" s="303" t="str">
        <f t="shared" si="25"/>
        <v>-</v>
      </c>
      <c r="S119" s="37"/>
      <c r="T119" s="304" t="str">
        <f t="shared" si="26"/>
        <v/>
      </c>
    </row>
    <row r="120" spans="2:20" ht="14.25" hidden="1" customHeight="1" outlineLevel="1" x14ac:dyDescent="0.25">
      <c r="B120" s="187">
        <f>Rajtlista!B127</f>
        <v>0</v>
      </c>
      <c r="C120" s="255" t="str">
        <f>Rajtlista!C127</f>
        <v/>
      </c>
      <c r="D120" s="256" t="str">
        <f t="shared" si="27"/>
        <v>IV. kcs. Leány (2005-2006) - 1 km szabadstílus</v>
      </c>
      <c r="E120" s="256" t="str">
        <f>Rajtlista!E127</f>
        <v/>
      </c>
      <c r="F120" s="256" t="str">
        <f>Rajtlista!F127</f>
        <v/>
      </c>
      <c r="G120" s="256" t="str">
        <f>Rajtlista!G127</f>
        <v/>
      </c>
      <c r="H120" s="297">
        <f>Rajtlista!H127</f>
        <v>0.59861111111111154</v>
      </c>
      <c r="I120" s="297" t="str">
        <f>IFERROR(VLOOKUP(B120,Idő!B:D,3,FALSE),"-")</f>
        <v>-</v>
      </c>
      <c r="J120" s="298" t="str">
        <f t="shared" si="24"/>
        <v>-</v>
      </c>
      <c r="K120" s="299" t="str">
        <f>IF(ISBLANK('Lövészet beíró'!G121)=TRUE,"",('Lövészet beíró'!G121))</f>
        <v/>
      </c>
      <c r="L120" s="300" t="str">
        <f>IF(ISBLANK('Lövészet beíró'!H121)=TRUE,"",('Lövészet beíró'!H121))</f>
        <v/>
      </c>
      <c r="M120" s="300" t="str">
        <f>IF(ISBLANK('Lövészet beíró'!I121)=TRUE,"",('Lövészet beíró'!I121))</f>
        <v/>
      </c>
      <c r="N120" s="301" t="str">
        <f>IF(ISBLANK('Lövészet beíró'!J121)=TRUE,"",('Lövészet beíró'!J121))</f>
        <v/>
      </c>
      <c r="O120" s="302" t="e">
        <f>SUM('Lövészet beíró'!G121:J121)*Beíró!$O$106</f>
        <v>#N/A</v>
      </c>
      <c r="P120" s="35"/>
      <c r="Q120" s="35"/>
      <c r="R120" s="303" t="str">
        <f t="shared" si="25"/>
        <v>-</v>
      </c>
      <c r="S120" s="37"/>
      <c r="T120" s="304" t="str">
        <f t="shared" si="26"/>
        <v/>
      </c>
    </row>
    <row r="121" spans="2:20" ht="14.25" hidden="1" customHeight="1" outlineLevel="1" x14ac:dyDescent="0.25">
      <c r="B121" s="187">
        <f>Rajtlista!B128</f>
        <v>0</v>
      </c>
      <c r="C121" s="255" t="str">
        <f>Rajtlista!C128</f>
        <v/>
      </c>
      <c r="D121" s="256" t="str">
        <f t="shared" si="27"/>
        <v>IV. kcs. Leány (2005-2006) - 1 km szabadstílus</v>
      </c>
      <c r="E121" s="256" t="str">
        <f>Rajtlista!E128</f>
        <v/>
      </c>
      <c r="F121" s="256" t="str">
        <f>Rajtlista!F128</f>
        <v/>
      </c>
      <c r="G121" s="256" t="str">
        <f>Rajtlista!G128</f>
        <v/>
      </c>
      <c r="H121" s="297">
        <f>Rajtlista!H128</f>
        <v>0.59895833333333381</v>
      </c>
      <c r="I121" s="297" t="str">
        <f>IFERROR(VLOOKUP(B121,Idő!B:D,3,FALSE),"-")</f>
        <v>-</v>
      </c>
      <c r="J121" s="298" t="str">
        <f t="shared" si="24"/>
        <v>-</v>
      </c>
      <c r="K121" s="299" t="str">
        <f>IF(ISBLANK('Lövészet beíró'!G122)=TRUE,"",('Lövészet beíró'!G122))</f>
        <v/>
      </c>
      <c r="L121" s="300" t="str">
        <f>IF(ISBLANK('Lövészet beíró'!H122)=TRUE,"",('Lövészet beíró'!H122))</f>
        <v/>
      </c>
      <c r="M121" s="300" t="str">
        <f>IF(ISBLANK('Lövészet beíró'!I122)=TRUE,"",('Lövészet beíró'!I122))</f>
        <v/>
      </c>
      <c r="N121" s="301" t="str">
        <f>IF(ISBLANK('Lövészet beíró'!J122)=TRUE,"",('Lövészet beíró'!J122))</f>
        <v/>
      </c>
      <c r="O121" s="302" t="e">
        <f>SUM('Lövészet beíró'!G122:J122)*Beíró!$O$106</f>
        <v>#N/A</v>
      </c>
      <c r="P121" s="35"/>
      <c r="Q121" s="35"/>
      <c r="R121" s="303" t="str">
        <f t="shared" si="25"/>
        <v>-</v>
      </c>
      <c r="S121" s="37"/>
      <c r="T121" s="304" t="str">
        <f t="shared" si="26"/>
        <v/>
      </c>
    </row>
    <row r="122" spans="2:20" ht="14.25" customHeight="1" outlineLevel="1" thickBot="1" x14ac:dyDescent="0.3">
      <c r="B122" s="313"/>
      <c r="C122" s="314"/>
      <c r="D122" s="307"/>
      <c r="E122" s="311"/>
      <c r="F122" s="311"/>
      <c r="G122" s="311"/>
      <c r="H122" s="308"/>
      <c r="I122" s="308"/>
      <c r="J122" s="308"/>
      <c r="K122" s="309"/>
      <c r="L122" s="309"/>
      <c r="M122" s="309"/>
      <c r="N122" s="309"/>
      <c r="O122" s="310"/>
      <c r="P122" s="310"/>
      <c r="Q122" s="310"/>
      <c r="R122" s="310"/>
      <c r="S122" s="311"/>
      <c r="T122" s="312"/>
    </row>
    <row r="123" spans="2:20" ht="17.25" customHeight="1" thickBot="1" x14ac:dyDescent="0.3">
      <c r="B123" s="500" t="str">
        <f>+Rajtlista!B130:G130</f>
        <v>IV. kcs. Fiú (2005-2006) - 1 km szabadstílus</v>
      </c>
      <c r="C123" s="501"/>
      <c r="D123" s="502"/>
      <c r="E123" s="502"/>
      <c r="F123" s="502"/>
      <c r="G123" s="503"/>
      <c r="H123" s="278"/>
      <c r="I123" s="279"/>
      <c r="J123" s="279"/>
      <c r="K123" s="280" t="e">
        <f>IF(ISBLANK('Lövészet beíró'!G124)=TRUE,"",('Lövészet beíró'!G124))</f>
        <v>#N/A</v>
      </c>
      <c r="L123" s="281" t="e">
        <f>IF(ISBLANK('Lövészet beíró'!H124)=TRUE,"",('Lövészet beíró'!H124))</f>
        <v>#N/A</v>
      </c>
      <c r="M123" s="281" t="e">
        <f>IF(ISBLANK('Lövészet beíró'!I124)=TRUE,"",('Lövészet beíró'!I124))</f>
        <v>#N/A</v>
      </c>
      <c r="N123" s="282" t="e">
        <f>IF(ISBLANK('Lövészet beíró'!J124)=TRUE,"",('Lövészet beíró'!J124))</f>
        <v>#N/A</v>
      </c>
      <c r="O123" s="40" t="e">
        <f>VLOOKUP(B123,Kategóriák!$C:$N,11,FALSE)/24/60/60</f>
        <v>#N/A</v>
      </c>
      <c r="P123" s="283"/>
      <c r="Q123" s="283"/>
      <c r="R123" s="283"/>
      <c r="S123" s="284"/>
      <c r="T123" s="285"/>
    </row>
    <row r="124" spans="2:20" ht="14.25" customHeight="1" outlineLevel="1" x14ac:dyDescent="0.25">
      <c r="B124" s="286">
        <f>Rajtlista!B131</f>
        <v>74</v>
      </c>
      <c r="C124" s="287" t="str">
        <f>Rajtlista!C131</f>
        <v>Kis-Benedek Márk</v>
      </c>
      <c r="D124" s="288" t="str">
        <f>+B123</f>
        <v>IV. kcs. Fiú (2005-2006) - 1 km szabadstílus</v>
      </c>
      <c r="E124" s="288">
        <f>Rajtlista!E131</f>
        <v>39024</v>
      </c>
      <c r="F124" s="288" t="str">
        <f>Rajtlista!F131</f>
        <v>Heves</v>
      </c>
      <c r="G124" s="288" t="str">
        <f>Rajtlista!G131</f>
        <v>Gyöngyössolymosi Nagy Gyula Katolikus Általános Iskola és Alapfokú Művészeti Iskola</v>
      </c>
      <c r="H124" s="289">
        <f>Rajtlista!H131</f>
        <v>0.61840277777777741</v>
      </c>
      <c r="I124" s="289" t="str">
        <f>IFERROR(VLOOKUP(B124,Idő!B:D,3,FALSE),"-")</f>
        <v>-</v>
      </c>
      <c r="J124" s="290" t="str">
        <f>IFERROR(I124-H124,"-")</f>
        <v>-</v>
      </c>
      <c r="K124" s="291" t="str">
        <f>IF(ISBLANK('Lövészet beíró'!G125)=TRUE,"",('Lövészet beíró'!G125))</f>
        <v/>
      </c>
      <c r="L124" s="292" t="str">
        <f>IF(ISBLANK('Lövészet beíró'!H125)=TRUE,"",('Lövészet beíró'!H125))</f>
        <v/>
      </c>
      <c r="M124" s="292" t="str">
        <f>IF(ISBLANK('Lövészet beíró'!I125)=TRUE,"",('Lövészet beíró'!I125))</f>
        <v/>
      </c>
      <c r="N124" s="293" t="str">
        <f>IF(ISBLANK('Lövészet beíró'!J125)=TRUE,"",('Lövészet beíró'!J125))</f>
        <v/>
      </c>
      <c r="O124" s="294" t="e">
        <f>SUM('Lövészet beíró'!G125:J125)*Beíró!$O$123</f>
        <v>#N/A</v>
      </c>
      <c r="P124" s="29">
        <v>0</v>
      </c>
      <c r="Q124" s="29">
        <v>0</v>
      </c>
      <c r="R124" s="295" t="str">
        <f>IFERROR(J124+O124+P124-Q124,"-")</f>
        <v>-</v>
      </c>
      <c r="S124" s="31"/>
      <c r="T124" s="296" t="str">
        <f>IFERROR(RANK(R124,$R$124:$R$138,1),"")</f>
        <v/>
      </c>
    </row>
    <row r="125" spans="2:20" ht="14.25" customHeight="1" outlineLevel="1" x14ac:dyDescent="0.25">
      <c r="B125" s="187">
        <f>Rajtlista!B132</f>
        <v>75</v>
      </c>
      <c r="C125" s="255" t="str">
        <f>Rajtlista!C132</f>
        <v>Tamás Bence</v>
      </c>
      <c r="D125" s="256" t="str">
        <f>+D124</f>
        <v>IV. kcs. Fiú (2005-2006) - 1 km szabadstílus</v>
      </c>
      <c r="E125" s="256">
        <f>Rajtlista!E132</f>
        <v>38831</v>
      </c>
      <c r="F125" s="256" t="str">
        <f>Rajtlista!F132</f>
        <v>Borsod-A-Z</v>
      </c>
      <c r="G125" s="256" t="str">
        <f>Rajtlista!G132</f>
        <v>Miskolci Könyves Kálmán Általános Iskola és Alapfokú Művészeti Iskola</v>
      </c>
      <c r="H125" s="297">
        <f>Rajtlista!H132</f>
        <v>0.61874999999999969</v>
      </c>
      <c r="I125" s="297" t="str">
        <f>IFERROR(VLOOKUP(B125,Idő!B:D,3,FALSE),"-")</f>
        <v>-</v>
      </c>
      <c r="J125" s="298" t="str">
        <f t="shared" ref="J125:J138" si="28">IFERROR(I125-H125,"-")</f>
        <v>-</v>
      </c>
      <c r="K125" s="299" t="str">
        <f>IF(ISBLANK('Lövészet beíró'!G126)=TRUE,"",('Lövészet beíró'!G126))</f>
        <v/>
      </c>
      <c r="L125" s="300" t="str">
        <f>IF(ISBLANK('Lövészet beíró'!H126)=TRUE,"",('Lövészet beíró'!H126))</f>
        <v/>
      </c>
      <c r="M125" s="300" t="str">
        <f>IF(ISBLANK('Lövészet beíró'!I126)=TRUE,"",('Lövészet beíró'!I126))</f>
        <v/>
      </c>
      <c r="N125" s="301" t="str">
        <f>IF(ISBLANK('Lövészet beíró'!J126)=TRUE,"",('Lövészet beíró'!J126))</f>
        <v/>
      </c>
      <c r="O125" s="302" t="e">
        <f>SUM('Lövészet beíró'!G126:J126)*Beíró!$O$123</f>
        <v>#N/A</v>
      </c>
      <c r="P125" s="35"/>
      <c r="Q125" s="35"/>
      <c r="R125" s="303" t="str">
        <f t="shared" ref="R125:R138" si="29">IFERROR(J125+O125+P125-Q125,"-")</f>
        <v>-</v>
      </c>
      <c r="S125" s="37"/>
      <c r="T125" s="304" t="str">
        <f t="shared" ref="T125:T138" si="30">IFERROR(RANK(R125,$R$124:$R$138,1),"")</f>
        <v/>
      </c>
    </row>
    <row r="126" spans="2:20" ht="14.25" customHeight="1" outlineLevel="1" x14ac:dyDescent="0.25">
      <c r="B126" s="187">
        <f>Rajtlista!B133</f>
        <v>76</v>
      </c>
      <c r="C126" s="255" t="str">
        <f>Rajtlista!C133</f>
        <v>Véé Péter</v>
      </c>
      <c r="D126" s="256" t="str">
        <f t="shared" ref="D126:D138" si="31">+D125</f>
        <v>IV. kcs. Fiú (2005-2006) - 1 km szabadstílus</v>
      </c>
      <c r="E126" s="256">
        <f>Rajtlista!E133</f>
        <v>39028</v>
      </c>
      <c r="F126" s="256" t="str">
        <f>Rajtlista!F133</f>
        <v>Bács-Kiskun</v>
      </c>
      <c r="G126" s="256" t="str">
        <f>Rajtlista!G133</f>
        <v>Kiskunhalasi Bibó István Gimnázium</v>
      </c>
      <c r="H126" s="297">
        <f>Rajtlista!H133</f>
        <v>0.61909722222222197</v>
      </c>
      <c r="I126" s="297" t="str">
        <f>IFERROR(VLOOKUP(B126,Idő!B:D,3,FALSE),"-")</f>
        <v>-</v>
      </c>
      <c r="J126" s="298" t="str">
        <f t="shared" si="28"/>
        <v>-</v>
      </c>
      <c r="K126" s="299" t="str">
        <f>IF(ISBLANK('Lövészet beíró'!G127)=TRUE,"",('Lövészet beíró'!G127))</f>
        <v/>
      </c>
      <c r="L126" s="300" t="str">
        <f>IF(ISBLANK('Lövészet beíró'!H127)=TRUE,"",('Lövészet beíró'!H127))</f>
        <v/>
      </c>
      <c r="M126" s="300" t="str">
        <f>IF(ISBLANK('Lövészet beíró'!I127)=TRUE,"",('Lövészet beíró'!I127))</f>
        <v/>
      </c>
      <c r="N126" s="301" t="str">
        <f>IF(ISBLANK('Lövészet beíró'!J127)=TRUE,"",('Lövészet beíró'!J127))</f>
        <v/>
      </c>
      <c r="O126" s="302" t="e">
        <f>SUM('Lövészet beíró'!G127:J127)*Beíró!$O$123</f>
        <v>#N/A</v>
      </c>
      <c r="P126" s="35"/>
      <c r="Q126" s="35"/>
      <c r="R126" s="303" t="str">
        <f t="shared" si="29"/>
        <v>-</v>
      </c>
      <c r="S126" s="37"/>
      <c r="T126" s="304" t="str">
        <f t="shared" si="30"/>
        <v/>
      </c>
    </row>
    <row r="127" spans="2:20" ht="14.25" customHeight="1" outlineLevel="1" x14ac:dyDescent="0.25">
      <c r="B127" s="187">
        <f>Rajtlista!B134</f>
        <v>77</v>
      </c>
      <c r="C127" s="255" t="str">
        <f>Rajtlista!C134</f>
        <v>Móczár András</v>
      </c>
      <c r="D127" s="256" t="str">
        <f t="shared" si="31"/>
        <v>IV. kcs. Fiú (2005-2006) - 1 km szabadstílus</v>
      </c>
      <c r="E127" s="256">
        <f>Rajtlista!E134</f>
        <v>38826</v>
      </c>
      <c r="F127" s="256" t="str">
        <f>Rajtlista!F134</f>
        <v>Heves</v>
      </c>
      <c r="G127" s="256" t="str">
        <f>Rajtlista!G134</f>
        <v>Felső-Mátrai Zakupszky László Általános Iskola és Óvoda</v>
      </c>
      <c r="H127" s="297">
        <f>Rajtlista!H134</f>
        <v>0.61944444444444424</v>
      </c>
      <c r="I127" s="297" t="str">
        <f>IFERROR(VLOOKUP(B127,Idő!B:D,3,FALSE),"-")</f>
        <v>-</v>
      </c>
      <c r="J127" s="298" t="str">
        <f t="shared" si="28"/>
        <v>-</v>
      </c>
      <c r="K127" s="299" t="str">
        <f>IF(ISBLANK('Lövészet beíró'!G128)=TRUE,"",('Lövészet beíró'!G128))</f>
        <v/>
      </c>
      <c r="L127" s="300" t="str">
        <f>IF(ISBLANK('Lövészet beíró'!H128)=TRUE,"",('Lövészet beíró'!H128))</f>
        <v/>
      </c>
      <c r="M127" s="300" t="str">
        <f>IF(ISBLANK('Lövészet beíró'!I128)=TRUE,"",('Lövészet beíró'!I128))</f>
        <v/>
      </c>
      <c r="N127" s="301" t="str">
        <f>IF(ISBLANK('Lövészet beíró'!J128)=TRUE,"",('Lövészet beíró'!J128))</f>
        <v/>
      </c>
      <c r="O127" s="302" t="e">
        <f>SUM('Lövészet beíró'!G128:J128)*Beíró!$O$123</f>
        <v>#N/A</v>
      </c>
      <c r="P127" s="35"/>
      <c r="Q127" s="35"/>
      <c r="R127" s="303" t="str">
        <f t="shared" si="29"/>
        <v>-</v>
      </c>
      <c r="S127" s="37"/>
      <c r="T127" s="304" t="str">
        <f t="shared" si="30"/>
        <v/>
      </c>
    </row>
    <row r="128" spans="2:20" ht="14.25" customHeight="1" outlineLevel="1" x14ac:dyDescent="0.25">
      <c r="B128" s="187">
        <f>Rajtlista!B135</f>
        <v>78</v>
      </c>
      <c r="C128" s="255" t="str">
        <f>Rajtlista!C135</f>
        <v>Pápay Dávid Márk</v>
      </c>
      <c r="D128" s="256" t="str">
        <f t="shared" si="31"/>
        <v>IV. kcs. Fiú (2005-2006) - 1 km szabadstílus</v>
      </c>
      <c r="E128" s="256">
        <f>Rajtlista!E135</f>
        <v>38778</v>
      </c>
      <c r="F128" s="256" t="str">
        <f>Rajtlista!F135</f>
        <v>Budapest</v>
      </c>
      <c r="G128" s="256" t="str">
        <f>Rajtlista!G135</f>
        <v>Svábhegyi Jókai Mór Általános Iskola és Német Nemzetiségi Általános Iskola</v>
      </c>
      <c r="H128" s="297">
        <f>Rajtlista!H135</f>
        <v>0.61979166666666652</v>
      </c>
      <c r="I128" s="297" t="str">
        <f>IFERROR(VLOOKUP(B128,Idő!B:D,3,FALSE),"-")</f>
        <v>-</v>
      </c>
      <c r="J128" s="298" t="str">
        <f t="shared" si="28"/>
        <v>-</v>
      </c>
      <c r="K128" s="299" t="str">
        <f>IF(ISBLANK('Lövészet beíró'!G129)=TRUE,"",('Lövészet beíró'!G129))</f>
        <v/>
      </c>
      <c r="L128" s="300" t="str">
        <f>IF(ISBLANK('Lövészet beíró'!H129)=TRUE,"",('Lövészet beíró'!H129))</f>
        <v/>
      </c>
      <c r="M128" s="300" t="str">
        <f>IF(ISBLANK('Lövészet beíró'!I129)=TRUE,"",('Lövészet beíró'!I129))</f>
        <v/>
      </c>
      <c r="N128" s="301" t="str">
        <f>IF(ISBLANK('Lövészet beíró'!J129)=TRUE,"",('Lövészet beíró'!J129))</f>
        <v/>
      </c>
      <c r="O128" s="302" t="e">
        <f>SUM('Lövészet beíró'!G129:J129)*Beíró!$O$123</f>
        <v>#N/A</v>
      </c>
      <c r="P128" s="35"/>
      <c r="Q128" s="35"/>
      <c r="R128" s="303" t="str">
        <f t="shared" si="29"/>
        <v>-</v>
      </c>
      <c r="S128" s="37"/>
      <c r="T128" s="304" t="str">
        <f t="shared" si="30"/>
        <v/>
      </c>
    </row>
    <row r="129" spans="2:20" ht="14.25" customHeight="1" outlineLevel="1" x14ac:dyDescent="0.25">
      <c r="B129" s="187">
        <f>Rajtlista!B136</f>
        <v>79</v>
      </c>
      <c r="C129" s="255" t="str">
        <f>Rajtlista!C136</f>
        <v>Szőllős Dániel</v>
      </c>
      <c r="D129" s="256" t="str">
        <f t="shared" si="31"/>
        <v>IV. kcs. Fiú (2005-2006) - 1 km szabadstílus</v>
      </c>
      <c r="E129" s="256">
        <f>Rajtlista!E136</f>
        <v>38574</v>
      </c>
      <c r="F129" s="256" t="str">
        <f>Rajtlista!F136</f>
        <v>Heves</v>
      </c>
      <c r="G129" s="256" t="str">
        <f>Rajtlista!G136</f>
        <v>Gyöngyössolymosi Nagy Gyula Katolikus Általános Iskola és Alapfokú Művészeti Iskola</v>
      </c>
      <c r="H129" s="297">
        <f>Rajtlista!H136</f>
        <v>0.6201388888888888</v>
      </c>
      <c r="I129" s="297" t="str">
        <f>IFERROR(VLOOKUP(B129,Idő!B:D,3,FALSE),"-")</f>
        <v>-</v>
      </c>
      <c r="J129" s="298" t="str">
        <f t="shared" si="28"/>
        <v>-</v>
      </c>
      <c r="K129" s="299" t="str">
        <f>IF(ISBLANK('Lövészet beíró'!G130)=TRUE,"",('Lövészet beíró'!G130))</f>
        <v/>
      </c>
      <c r="L129" s="300" t="str">
        <f>IF(ISBLANK('Lövészet beíró'!H130)=TRUE,"",('Lövészet beíró'!H130))</f>
        <v/>
      </c>
      <c r="M129" s="300" t="str">
        <f>IF(ISBLANK('Lövészet beíró'!I130)=TRUE,"",('Lövészet beíró'!I130))</f>
        <v/>
      </c>
      <c r="N129" s="301" t="str">
        <f>IF(ISBLANK('Lövészet beíró'!J130)=TRUE,"",('Lövészet beíró'!J130))</f>
        <v/>
      </c>
      <c r="O129" s="302" t="e">
        <f>SUM('Lövészet beíró'!G130:J130)*Beíró!$O$123</f>
        <v>#N/A</v>
      </c>
      <c r="P129" s="35"/>
      <c r="Q129" s="35"/>
      <c r="R129" s="303" t="str">
        <f t="shared" si="29"/>
        <v>-</v>
      </c>
      <c r="S129" s="37"/>
      <c r="T129" s="304" t="str">
        <f t="shared" si="30"/>
        <v/>
      </c>
    </row>
    <row r="130" spans="2:20" ht="14.25" customHeight="1" outlineLevel="1" x14ac:dyDescent="0.25">
      <c r="B130" s="187">
        <f>Rajtlista!B137</f>
        <v>80</v>
      </c>
      <c r="C130" s="255" t="str">
        <f>Rajtlista!C137</f>
        <v>Zemen Dániel</v>
      </c>
      <c r="D130" s="256" t="str">
        <f t="shared" si="31"/>
        <v>IV. kcs. Fiú (2005-2006) - 1 km szabadstílus</v>
      </c>
      <c r="E130" s="256">
        <f>Rajtlista!E137</f>
        <v>38981</v>
      </c>
      <c r="F130" s="256" t="str">
        <f>Rajtlista!F137</f>
        <v>Budapest</v>
      </c>
      <c r="G130" s="256" t="str">
        <f>Rajtlista!G137</f>
        <v>Újbudai Bocskai István Általános Iskola</v>
      </c>
      <c r="H130" s="297">
        <f>Rajtlista!H137</f>
        <v>0.62048611111111107</v>
      </c>
      <c r="I130" s="297" t="str">
        <f>IFERROR(VLOOKUP(B130,Idő!B:D,3,FALSE),"-")</f>
        <v>-</v>
      </c>
      <c r="J130" s="298" t="str">
        <f t="shared" si="28"/>
        <v>-</v>
      </c>
      <c r="K130" s="299" t="str">
        <f>IF(ISBLANK('Lövészet beíró'!G131)=TRUE,"",('Lövészet beíró'!G131))</f>
        <v/>
      </c>
      <c r="L130" s="300" t="str">
        <f>IF(ISBLANK('Lövészet beíró'!H131)=TRUE,"",('Lövészet beíró'!H131))</f>
        <v/>
      </c>
      <c r="M130" s="300" t="str">
        <f>IF(ISBLANK('Lövészet beíró'!I131)=TRUE,"",('Lövészet beíró'!I131))</f>
        <v/>
      </c>
      <c r="N130" s="301" t="str">
        <f>IF(ISBLANK('Lövészet beíró'!J131)=TRUE,"",('Lövészet beíró'!J131))</f>
        <v/>
      </c>
      <c r="O130" s="302" t="e">
        <f>SUM('Lövészet beíró'!G131:J131)*Beíró!$O$123</f>
        <v>#N/A</v>
      </c>
      <c r="P130" s="35"/>
      <c r="Q130" s="35"/>
      <c r="R130" s="303" t="str">
        <f t="shared" si="29"/>
        <v>-</v>
      </c>
      <c r="S130" s="37"/>
      <c r="T130" s="315" t="str">
        <f>IFERROR(RANK(R130,$R$124:$R$138,1),"")</f>
        <v/>
      </c>
    </row>
    <row r="131" spans="2:20" ht="14.25" hidden="1" customHeight="1" outlineLevel="1" x14ac:dyDescent="0.25">
      <c r="B131" s="187">
        <f>Rajtlista!B138</f>
        <v>81</v>
      </c>
      <c r="C131" s="255" t="str">
        <f>Rajtlista!C138</f>
        <v>Vári Benedek</v>
      </c>
      <c r="D131" s="256" t="str">
        <f t="shared" si="31"/>
        <v>IV. kcs. Fiú (2005-2006) - 1 km szabadstílus</v>
      </c>
      <c r="E131" s="256">
        <f>Rajtlista!E138</f>
        <v>38849</v>
      </c>
      <c r="F131" s="256" t="str">
        <f>Rajtlista!F138</f>
        <v>Heves</v>
      </c>
      <c r="G131" s="256" t="str">
        <f>Rajtlista!G138</f>
        <v>Gyöngyösi Berze Nagy János Gimnázium</v>
      </c>
      <c r="H131" s="297">
        <f>Rajtlista!H138</f>
        <v>0.62083333333333335</v>
      </c>
      <c r="I131" s="297" t="str">
        <f>IFERROR(VLOOKUP(B131,Idő!B:D,3,FALSE),"-")</f>
        <v>-</v>
      </c>
      <c r="J131" s="298" t="str">
        <f t="shared" si="28"/>
        <v>-</v>
      </c>
      <c r="K131" s="299" t="str">
        <f>IF(ISBLANK('Lövészet beíró'!G132)=TRUE,"",('Lövészet beíró'!G132))</f>
        <v/>
      </c>
      <c r="L131" s="300" t="str">
        <f>IF(ISBLANK('Lövészet beíró'!H132)=TRUE,"",('Lövészet beíró'!H132))</f>
        <v/>
      </c>
      <c r="M131" s="300" t="str">
        <f>IF(ISBLANK('Lövészet beíró'!I132)=TRUE,"",('Lövészet beíró'!I132))</f>
        <v/>
      </c>
      <c r="N131" s="301" t="str">
        <f>IF(ISBLANK('Lövészet beíró'!J132)=TRUE,"",('Lövészet beíró'!J132))</f>
        <v/>
      </c>
      <c r="O131" s="302" t="e">
        <f>SUM('Lövészet beíró'!G132:J132)*Beíró!$O$123</f>
        <v>#N/A</v>
      </c>
      <c r="P131" s="35"/>
      <c r="Q131" s="35"/>
      <c r="R131" s="303" t="str">
        <f t="shared" si="29"/>
        <v>-</v>
      </c>
      <c r="S131" s="37"/>
      <c r="T131" s="304" t="str">
        <f t="shared" si="30"/>
        <v/>
      </c>
    </row>
    <row r="132" spans="2:20" ht="14.25" hidden="1" customHeight="1" outlineLevel="1" x14ac:dyDescent="0.25">
      <c r="B132" s="187">
        <f>Rajtlista!B139</f>
        <v>82</v>
      </c>
      <c r="C132" s="255" t="str">
        <f>Rajtlista!C139</f>
        <v>Handzó Tamás</v>
      </c>
      <c r="D132" s="256" t="str">
        <f t="shared" si="31"/>
        <v>IV. kcs. Fiú (2005-2006) - 1 km szabadstílus</v>
      </c>
      <c r="E132" s="256">
        <f>Rajtlista!E139</f>
        <v>38447</v>
      </c>
      <c r="F132" s="256" t="str">
        <f>Rajtlista!F139</f>
        <v>Heves</v>
      </c>
      <c r="G132" s="256" t="str">
        <f>Rajtlista!G139</f>
        <v>Felső-Mátrai Zakupszky László Általános Iskola és Óvoda</v>
      </c>
      <c r="H132" s="297">
        <f>Rajtlista!H139</f>
        <v>0.62118055555555562</v>
      </c>
      <c r="I132" s="297" t="str">
        <f>IFERROR(VLOOKUP(B132,Idő!B:D,3,FALSE),"-")</f>
        <v>-</v>
      </c>
      <c r="J132" s="298" t="str">
        <f t="shared" si="28"/>
        <v>-</v>
      </c>
      <c r="K132" s="299" t="str">
        <f>IF(ISBLANK('Lövészet beíró'!G133)=TRUE,"",('Lövészet beíró'!G133))</f>
        <v/>
      </c>
      <c r="L132" s="300" t="str">
        <f>IF(ISBLANK('Lövészet beíró'!H133)=TRUE,"",('Lövészet beíró'!H133))</f>
        <v/>
      </c>
      <c r="M132" s="300" t="str">
        <f>IF(ISBLANK('Lövészet beíró'!I133)=TRUE,"",('Lövészet beíró'!I133))</f>
        <v/>
      </c>
      <c r="N132" s="301" t="str">
        <f>IF(ISBLANK('Lövészet beíró'!J133)=TRUE,"",('Lövészet beíró'!J133))</f>
        <v/>
      </c>
      <c r="O132" s="302" t="e">
        <f>SUM('Lövészet beíró'!G133:J133)*Beíró!$O$123</f>
        <v>#N/A</v>
      </c>
      <c r="P132" s="35"/>
      <c r="Q132" s="35"/>
      <c r="R132" s="303" t="str">
        <f t="shared" si="29"/>
        <v>-</v>
      </c>
      <c r="S132" s="37"/>
      <c r="T132" s="304" t="str">
        <f t="shared" si="30"/>
        <v/>
      </c>
    </row>
    <row r="133" spans="2:20" ht="14.25" hidden="1" customHeight="1" outlineLevel="1" x14ac:dyDescent="0.25">
      <c r="B133" s="187">
        <f>Rajtlista!B140</f>
        <v>83</v>
      </c>
      <c r="C133" s="255" t="str">
        <f>Rajtlista!C140</f>
        <v>Cseke Búlcsu Levente</v>
      </c>
      <c r="D133" s="256" t="str">
        <f t="shared" si="31"/>
        <v>IV. kcs. Fiú (2005-2006) - 1 km szabadstílus</v>
      </c>
      <c r="E133" s="256">
        <f>Rajtlista!E140</f>
        <v>38602</v>
      </c>
      <c r="F133" s="256" t="str">
        <f>Rajtlista!F140</f>
        <v>Budapest</v>
      </c>
      <c r="G133" s="256" t="str">
        <f>Rajtlista!G140</f>
        <v>Budapest I. Kerületi Szilágyi Erzsébet Gimnázium</v>
      </c>
      <c r="H133" s="297">
        <f>Rajtlista!H140</f>
        <v>0.6215277777777779</v>
      </c>
      <c r="I133" s="297" t="str">
        <f>IFERROR(VLOOKUP(B133,Idő!B:D,3,FALSE),"-")</f>
        <v>-</v>
      </c>
      <c r="J133" s="298" t="str">
        <f t="shared" si="28"/>
        <v>-</v>
      </c>
      <c r="K133" s="299" t="str">
        <f>IF(ISBLANK('Lövészet beíró'!G134)=TRUE,"",('Lövészet beíró'!G134))</f>
        <v/>
      </c>
      <c r="L133" s="300" t="str">
        <f>IF(ISBLANK('Lövészet beíró'!H134)=TRUE,"",('Lövészet beíró'!H134))</f>
        <v/>
      </c>
      <c r="M133" s="300" t="str">
        <f>IF(ISBLANK('Lövészet beíró'!I134)=TRUE,"",('Lövészet beíró'!I134))</f>
        <v/>
      </c>
      <c r="N133" s="301" t="str">
        <f>IF(ISBLANK('Lövészet beíró'!J134)=TRUE,"",('Lövészet beíró'!J134))</f>
        <v/>
      </c>
      <c r="O133" s="302" t="e">
        <f>SUM('Lövészet beíró'!G134:J134)*Beíró!$O$123</f>
        <v>#N/A</v>
      </c>
      <c r="P133" s="35"/>
      <c r="Q133" s="35"/>
      <c r="R133" s="303" t="str">
        <f t="shared" si="29"/>
        <v>-</v>
      </c>
      <c r="S133" s="37"/>
      <c r="T133" s="304" t="str">
        <f t="shared" si="30"/>
        <v/>
      </c>
    </row>
    <row r="134" spans="2:20" ht="14.25" hidden="1" customHeight="1" outlineLevel="1" x14ac:dyDescent="0.25">
      <c r="B134" s="187">
        <f>Rajtlista!B141</f>
        <v>84</v>
      </c>
      <c r="C134" s="255" t="str">
        <f>Rajtlista!C141</f>
        <v>Makrai Bálint</v>
      </c>
      <c r="D134" s="256" t="str">
        <f t="shared" si="31"/>
        <v>IV. kcs. Fiú (2005-2006) - 1 km szabadstílus</v>
      </c>
      <c r="E134" s="256">
        <f>Rajtlista!E141</f>
        <v>38996</v>
      </c>
      <c r="F134" s="256" t="str">
        <f>Rajtlista!F141</f>
        <v>Pest</v>
      </c>
      <c r="G134" s="256" t="str">
        <f>Rajtlista!G141</f>
        <v>Váci Árpád Fejedelem Általános Iskola</v>
      </c>
      <c r="H134" s="297">
        <f>Rajtlista!H141</f>
        <v>0.62187500000000018</v>
      </c>
      <c r="I134" s="297" t="str">
        <f>IFERROR(VLOOKUP(B134,Idő!B:D,3,FALSE),"-")</f>
        <v>-</v>
      </c>
      <c r="J134" s="298" t="str">
        <f t="shared" si="28"/>
        <v>-</v>
      </c>
      <c r="K134" s="299" t="str">
        <f>IF(ISBLANK('Lövészet beíró'!G135)=TRUE,"",('Lövészet beíró'!G135))</f>
        <v/>
      </c>
      <c r="L134" s="300" t="str">
        <f>IF(ISBLANK('Lövészet beíró'!H135)=TRUE,"",('Lövészet beíró'!H135))</f>
        <v/>
      </c>
      <c r="M134" s="300" t="str">
        <f>IF(ISBLANK('Lövészet beíró'!I135)=TRUE,"",('Lövészet beíró'!I135))</f>
        <v/>
      </c>
      <c r="N134" s="301" t="str">
        <f>IF(ISBLANK('Lövészet beíró'!J135)=TRUE,"",('Lövészet beíró'!J135))</f>
        <v/>
      </c>
      <c r="O134" s="302" t="e">
        <f>SUM('Lövészet beíró'!G135:J135)*Beíró!$O$123</f>
        <v>#N/A</v>
      </c>
      <c r="P134" s="35"/>
      <c r="Q134" s="35"/>
      <c r="R134" s="303" t="str">
        <f t="shared" si="29"/>
        <v>-</v>
      </c>
      <c r="S134" s="37"/>
      <c r="T134" s="304" t="str">
        <f t="shared" si="30"/>
        <v/>
      </c>
    </row>
    <row r="135" spans="2:20" ht="14.25" hidden="1" customHeight="1" outlineLevel="1" x14ac:dyDescent="0.25">
      <c r="B135" s="187">
        <f>Rajtlista!B142</f>
        <v>0</v>
      </c>
      <c r="C135" s="255" t="str">
        <f>Rajtlista!C142</f>
        <v/>
      </c>
      <c r="D135" s="256" t="str">
        <f t="shared" si="31"/>
        <v>IV. kcs. Fiú (2005-2006) - 1 km szabadstílus</v>
      </c>
      <c r="E135" s="256" t="str">
        <f>Rajtlista!E142</f>
        <v/>
      </c>
      <c r="F135" s="256" t="str">
        <f>Rajtlista!F142</f>
        <v/>
      </c>
      <c r="G135" s="256" t="str">
        <f>Rajtlista!G142</f>
        <v/>
      </c>
      <c r="H135" s="297">
        <f>Rajtlista!H142</f>
        <v>0.62222222222222245</v>
      </c>
      <c r="I135" s="297" t="str">
        <f>IFERROR(VLOOKUP(B135,Idő!B:D,3,FALSE),"-")</f>
        <v>-</v>
      </c>
      <c r="J135" s="298" t="str">
        <f t="shared" si="28"/>
        <v>-</v>
      </c>
      <c r="K135" s="299" t="str">
        <f>IF(ISBLANK('Lövészet beíró'!G136)=TRUE,"",('Lövészet beíró'!G136))</f>
        <v/>
      </c>
      <c r="L135" s="300" t="str">
        <f>IF(ISBLANK('Lövészet beíró'!H136)=TRUE,"",('Lövészet beíró'!H136))</f>
        <v/>
      </c>
      <c r="M135" s="300" t="str">
        <f>IF(ISBLANK('Lövészet beíró'!I136)=TRUE,"",('Lövészet beíró'!I136))</f>
        <v/>
      </c>
      <c r="N135" s="301" t="str">
        <f>IF(ISBLANK('Lövészet beíró'!J136)=TRUE,"",('Lövészet beíró'!J136))</f>
        <v/>
      </c>
      <c r="O135" s="302" t="e">
        <f>SUM('Lövészet beíró'!G136:J136)*Beíró!$O$123</f>
        <v>#N/A</v>
      </c>
      <c r="P135" s="35"/>
      <c r="Q135" s="35"/>
      <c r="R135" s="303" t="str">
        <f t="shared" si="29"/>
        <v>-</v>
      </c>
      <c r="S135" s="37"/>
      <c r="T135" s="304" t="str">
        <f t="shared" si="30"/>
        <v/>
      </c>
    </row>
    <row r="136" spans="2:20" ht="14.25" hidden="1" customHeight="1" outlineLevel="1" x14ac:dyDescent="0.25">
      <c r="B136" s="187">
        <f>Rajtlista!B143</f>
        <v>0</v>
      </c>
      <c r="C136" s="255" t="str">
        <f>Rajtlista!C143</f>
        <v/>
      </c>
      <c r="D136" s="256" t="str">
        <f t="shared" si="31"/>
        <v>IV. kcs. Fiú (2005-2006) - 1 km szabadstílus</v>
      </c>
      <c r="E136" s="256" t="str">
        <f>Rajtlista!E143</f>
        <v/>
      </c>
      <c r="F136" s="256" t="str">
        <f>Rajtlista!F143</f>
        <v/>
      </c>
      <c r="G136" s="256" t="str">
        <f>Rajtlista!G143</f>
        <v/>
      </c>
      <c r="H136" s="297">
        <f>Rajtlista!H143</f>
        <v>0.62256944444444473</v>
      </c>
      <c r="I136" s="297" t="str">
        <f>IFERROR(VLOOKUP(B136,Idő!B:D,3,FALSE),"-")</f>
        <v>-</v>
      </c>
      <c r="J136" s="298" t="str">
        <f t="shared" si="28"/>
        <v>-</v>
      </c>
      <c r="K136" s="299" t="str">
        <f>IF(ISBLANK('Lövészet beíró'!G137)=TRUE,"",('Lövészet beíró'!G137))</f>
        <v/>
      </c>
      <c r="L136" s="300" t="str">
        <f>IF(ISBLANK('Lövészet beíró'!H137)=TRUE,"",('Lövészet beíró'!H137))</f>
        <v/>
      </c>
      <c r="M136" s="300" t="str">
        <f>IF(ISBLANK('Lövészet beíró'!I137)=TRUE,"",('Lövészet beíró'!I137))</f>
        <v/>
      </c>
      <c r="N136" s="301" t="str">
        <f>IF(ISBLANK('Lövészet beíró'!J137)=TRUE,"",('Lövészet beíró'!J137))</f>
        <v/>
      </c>
      <c r="O136" s="302" t="e">
        <f>SUM('Lövészet beíró'!G137:J137)*Beíró!$O$123</f>
        <v>#N/A</v>
      </c>
      <c r="P136" s="35"/>
      <c r="Q136" s="35"/>
      <c r="R136" s="303" t="str">
        <f t="shared" si="29"/>
        <v>-</v>
      </c>
      <c r="S136" s="37"/>
      <c r="T136" s="304" t="str">
        <f t="shared" si="30"/>
        <v/>
      </c>
    </row>
    <row r="137" spans="2:20" ht="14.25" hidden="1" customHeight="1" outlineLevel="1" x14ac:dyDescent="0.25">
      <c r="B137" s="187">
        <f>Rajtlista!B144</f>
        <v>0</v>
      </c>
      <c r="C137" s="255" t="str">
        <f>Rajtlista!C144</f>
        <v/>
      </c>
      <c r="D137" s="256" t="str">
        <f t="shared" si="31"/>
        <v>IV. kcs. Fiú (2005-2006) - 1 km szabadstílus</v>
      </c>
      <c r="E137" s="256" t="str">
        <f>Rajtlista!E144</f>
        <v/>
      </c>
      <c r="F137" s="256" t="str">
        <f>Rajtlista!F144</f>
        <v/>
      </c>
      <c r="G137" s="256" t="str">
        <f>Rajtlista!G144</f>
        <v/>
      </c>
      <c r="H137" s="297">
        <f>Rajtlista!H144</f>
        <v>0.62291666666666701</v>
      </c>
      <c r="I137" s="297" t="str">
        <f>IFERROR(VLOOKUP(B137,Idő!B:D,3,FALSE),"-")</f>
        <v>-</v>
      </c>
      <c r="J137" s="298" t="str">
        <f t="shared" si="28"/>
        <v>-</v>
      </c>
      <c r="K137" s="299" t="str">
        <f>IF(ISBLANK('Lövészet beíró'!G138)=TRUE,"",('Lövészet beíró'!G138))</f>
        <v/>
      </c>
      <c r="L137" s="300" t="str">
        <f>IF(ISBLANK('Lövészet beíró'!H138)=TRUE,"",('Lövészet beíró'!H138))</f>
        <v/>
      </c>
      <c r="M137" s="300" t="str">
        <f>IF(ISBLANK('Lövészet beíró'!I138)=TRUE,"",('Lövészet beíró'!I138))</f>
        <v/>
      </c>
      <c r="N137" s="301" t="str">
        <f>IF(ISBLANK('Lövészet beíró'!J138)=TRUE,"",('Lövészet beíró'!J138))</f>
        <v/>
      </c>
      <c r="O137" s="302" t="e">
        <f>SUM('Lövészet beíró'!G138:J138)*Beíró!$O$123</f>
        <v>#N/A</v>
      </c>
      <c r="P137" s="35"/>
      <c r="Q137" s="35"/>
      <c r="R137" s="303" t="str">
        <f t="shared" si="29"/>
        <v>-</v>
      </c>
      <c r="S137" s="37"/>
      <c r="T137" s="304" t="str">
        <f t="shared" si="30"/>
        <v/>
      </c>
    </row>
    <row r="138" spans="2:20" ht="14.25" hidden="1" customHeight="1" outlineLevel="1" x14ac:dyDescent="0.25">
      <c r="B138" s="187">
        <f>Rajtlista!B145</f>
        <v>0</v>
      </c>
      <c r="C138" s="255" t="str">
        <f>Rajtlista!C145</f>
        <v/>
      </c>
      <c r="D138" s="256" t="str">
        <f t="shared" si="31"/>
        <v>IV. kcs. Fiú (2005-2006) - 1 km szabadstílus</v>
      </c>
      <c r="E138" s="256" t="str">
        <f>Rajtlista!E145</f>
        <v/>
      </c>
      <c r="F138" s="256" t="str">
        <f>Rajtlista!F145</f>
        <v/>
      </c>
      <c r="G138" s="256" t="str">
        <f>Rajtlista!G145</f>
        <v/>
      </c>
      <c r="H138" s="297">
        <f>Rajtlista!H145</f>
        <v>0.62326388888888928</v>
      </c>
      <c r="I138" s="297" t="str">
        <f>IFERROR(VLOOKUP(B138,Idő!B:D,3,FALSE),"-")</f>
        <v>-</v>
      </c>
      <c r="J138" s="298" t="str">
        <f t="shared" si="28"/>
        <v>-</v>
      </c>
      <c r="K138" s="299" t="str">
        <f>IF(ISBLANK('Lövészet beíró'!G139)=TRUE,"",('Lövészet beíró'!G139))</f>
        <v/>
      </c>
      <c r="L138" s="300" t="str">
        <f>IF(ISBLANK('Lövészet beíró'!H139)=TRUE,"",('Lövészet beíró'!H139))</f>
        <v/>
      </c>
      <c r="M138" s="300" t="str">
        <f>IF(ISBLANK('Lövészet beíró'!I139)=TRUE,"",('Lövészet beíró'!I139))</f>
        <v/>
      </c>
      <c r="N138" s="301" t="str">
        <f>IF(ISBLANK('Lövészet beíró'!J139)=TRUE,"",('Lövészet beíró'!J139))</f>
        <v/>
      </c>
      <c r="O138" s="302" t="e">
        <f>SUM('Lövészet beíró'!G139:J139)*Beíró!$O$123</f>
        <v>#N/A</v>
      </c>
      <c r="P138" s="35"/>
      <c r="Q138" s="35"/>
      <c r="R138" s="303" t="str">
        <f t="shared" si="29"/>
        <v>-</v>
      </c>
      <c r="S138" s="37"/>
      <c r="T138" s="304" t="str">
        <f t="shared" si="30"/>
        <v/>
      </c>
    </row>
    <row r="139" spans="2:20" ht="14.25" customHeight="1" outlineLevel="1" x14ac:dyDescent="0.25">
      <c r="B139" s="313"/>
      <c r="C139" s="314"/>
      <c r="D139" s="307"/>
      <c r="E139" s="311"/>
      <c r="F139" s="311"/>
      <c r="G139" s="311"/>
      <c r="H139" s="308"/>
      <c r="I139" s="308"/>
      <c r="J139" s="308"/>
      <c r="K139" s="309"/>
      <c r="L139" s="309"/>
      <c r="M139" s="309"/>
      <c r="N139" s="309"/>
      <c r="O139" s="310"/>
      <c r="P139" s="310"/>
      <c r="Q139" s="310"/>
      <c r="R139" s="310"/>
      <c r="S139" s="311"/>
      <c r="T139" s="312"/>
    </row>
    <row r="140" spans="2:20" ht="17.25" hidden="1" customHeight="1" thickBot="1" x14ac:dyDescent="0.3">
      <c r="B140" s="500" t="str">
        <f>+Rajtlista!B147:G147</f>
        <v>V. kcs. Leány (2003-2004) - 2 km szabadstílus</v>
      </c>
      <c r="C140" s="501"/>
      <c r="D140" s="502"/>
      <c r="E140" s="502"/>
      <c r="F140" s="502"/>
      <c r="G140" s="503"/>
      <c r="H140" s="278"/>
      <c r="I140" s="279"/>
      <c r="J140" s="279"/>
      <c r="K140" s="280" t="e">
        <f>IF(ISBLANK('Lövészet beíró'!G141)=TRUE,"",('Lövészet beíró'!G141))</f>
        <v>#N/A</v>
      </c>
      <c r="L140" s="281" t="e">
        <f>IF(ISBLANK('Lövészet beíró'!H141)=TRUE,"",('Lövészet beíró'!H141))</f>
        <v>#N/A</v>
      </c>
      <c r="M140" s="281" t="e">
        <f>IF(ISBLANK('Lövészet beíró'!I141)=TRUE,"",('Lövészet beíró'!I141))</f>
        <v>#N/A</v>
      </c>
      <c r="N140" s="282" t="e">
        <f>IF(ISBLANK('Lövészet beíró'!J141)=TRUE,"",('Lövészet beíró'!J141))</f>
        <v>#N/A</v>
      </c>
      <c r="O140" s="40" t="e">
        <f>VLOOKUP(B140,Kategóriák!$C:$N,11,FALSE)/24/60/60</f>
        <v>#N/A</v>
      </c>
      <c r="P140" s="283"/>
      <c r="Q140" s="283"/>
      <c r="R140" s="283"/>
      <c r="S140" s="284"/>
      <c r="T140" s="285"/>
    </row>
    <row r="141" spans="2:20" ht="14.25" hidden="1" customHeight="1" outlineLevel="1" x14ac:dyDescent="0.25">
      <c r="B141" s="286">
        <f>Rajtlista!B148</f>
        <v>85</v>
      </c>
      <c r="C141" s="287" t="str">
        <f>Rajtlista!C148</f>
        <v>Didriksen Andrea</v>
      </c>
      <c r="D141" s="288" t="str">
        <f>+B140</f>
        <v>V. kcs. Leány (2003-2004) - 2 km szabadstílus</v>
      </c>
      <c r="E141" s="288">
        <f>Rajtlista!E148</f>
        <v>38140</v>
      </c>
      <c r="F141" s="288" t="str">
        <f>Rajtlista!F148</f>
        <v>Heves</v>
      </c>
      <c r="G141" s="288" t="str">
        <f>Rajtlista!G148</f>
        <v>Gyöngyösi Berze Nagy János Gimnázium</v>
      </c>
      <c r="H141" s="289">
        <f>Rajtlista!H148</f>
        <v>0.59444444444444422</v>
      </c>
      <c r="I141" s="289" t="str">
        <f>IFERROR(VLOOKUP(B141,Idő!B:D,3,FALSE),"-")</f>
        <v>-</v>
      </c>
      <c r="J141" s="290" t="str">
        <f>IFERROR(I141-H141,"-")</f>
        <v>-</v>
      </c>
      <c r="K141" s="291" t="str">
        <f>IF(ISBLANK('Lövészet beíró'!G142)=TRUE,"",('Lövészet beíró'!G142))</f>
        <v/>
      </c>
      <c r="L141" s="292" t="str">
        <f>IF(ISBLANK('Lövészet beíró'!H142)=TRUE,"",('Lövészet beíró'!H142))</f>
        <v/>
      </c>
      <c r="M141" s="292" t="str">
        <f>IF(ISBLANK('Lövészet beíró'!I142)=TRUE,"",('Lövészet beíró'!I142))</f>
        <v/>
      </c>
      <c r="N141" s="293" t="str">
        <f>IF(ISBLANK('Lövészet beíró'!J142)=TRUE,"",('Lövészet beíró'!J142))</f>
        <v/>
      </c>
      <c r="O141" s="294" t="e">
        <f>SUM('Lövészet beíró'!G142:J142)*Beíró!$O$140</f>
        <v>#N/A</v>
      </c>
      <c r="P141" s="29">
        <v>0</v>
      </c>
      <c r="Q141" s="29">
        <v>0</v>
      </c>
      <c r="R141" s="295" t="str">
        <f>IFERROR(J141+O141+P141-Q141,"-")</f>
        <v>-</v>
      </c>
      <c r="S141" s="31"/>
      <c r="T141" s="296" t="str">
        <f>IFERROR(RANK(R141,$R$141:$R$155,1),"")</f>
        <v/>
      </c>
    </row>
    <row r="142" spans="2:20" ht="14.25" hidden="1" customHeight="1" outlineLevel="1" x14ac:dyDescent="0.25">
      <c r="B142" s="187">
        <f>Rajtlista!B149</f>
        <v>86</v>
      </c>
      <c r="C142" s="255" t="str">
        <f>Rajtlista!C149</f>
        <v>Kocsik Eszter</v>
      </c>
      <c r="D142" s="256" t="str">
        <f>+D141</f>
        <v>V. kcs. Leány (2003-2004) - 2 km szabadstílus</v>
      </c>
      <c r="E142" s="256">
        <f>Rajtlista!E149</f>
        <v>38157</v>
      </c>
      <c r="F142" s="256" t="str">
        <f>Rajtlista!F149</f>
        <v>Heves</v>
      </c>
      <c r="G142" s="256" t="str">
        <f>Rajtlista!G149</f>
        <v>Neumann János Gimnázium, Szakgimnázium és Kollégium</v>
      </c>
      <c r="H142" s="297">
        <f>Rajtlista!H149</f>
        <v>0.5947916666666665</v>
      </c>
      <c r="I142" s="297" t="str">
        <f>IFERROR(VLOOKUP(B142,Idő!B:D,3,FALSE),"-")</f>
        <v>-</v>
      </c>
      <c r="J142" s="298" t="str">
        <f t="shared" ref="J142:J155" si="32">IFERROR(I142-H142,"-")</f>
        <v>-</v>
      </c>
      <c r="K142" s="299" t="str">
        <f>IF(ISBLANK('Lövészet beíró'!G143)=TRUE,"",('Lövészet beíró'!G143))</f>
        <v/>
      </c>
      <c r="L142" s="300" t="str">
        <f>IF(ISBLANK('Lövészet beíró'!H143)=TRUE,"",('Lövészet beíró'!H143))</f>
        <v/>
      </c>
      <c r="M142" s="300" t="str">
        <f>IF(ISBLANK('Lövészet beíró'!I143)=TRUE,"",('Lövészet beíró'!I143))</f>
        <v/>
      </c>
      <c r="N142" s="301" t="str">
        <f>IF(ISBLANK('Lövészet beíró'!J143)=TRUE,"",('Lövészet beíró'!J143))</f>
        <v/>
      </c>
      <c r="O142" s="302" t="e">
        <f>SUM('Lövészet beíró'!G143:J143)*Beíró!$O$140</f>
        <v>#N/A</v>
      </c>
      <c r="P142" s="35"/>
      <c r="Q142" s="35"/>
      <c r="R142" s="303" t="str">
        <f t="shared" ref="R142:R155" si="33">IFERROR(J142+O142+P142-Q142,"-")</f>
        <v>-</v>
      </c>
      <c r="S142" s="37"/>
      <c r="T142" s="304" t="str">
        <f t="shared" ref="T142:T155" si="34">IFERROR(RANK(R142,$R$141:$R$155,1),"")</f>
        <v/>
      </c>
    </row>
    <row r="143" spans="2:20" ht="14.25" hidden="1" customHeight="1" outlineLevel="1" x14ac:dyDescent="0.25">
      <c r="B143" s="187">
        <f>Rajtlista!B150</f>
        <v>0</v>
      </c>
      <c r="C143" s="255" t="str">
        <f>Rajtlista!C150</f>
        <v/>
      </c>
      <c r="D143" s="256" t="str">
        <f t="shared" ref="D143:D155" si="35">+D142</f>
        <v>V. kcs. Leány (2003-2004) - 2 km szabadstílus</v>
      </c>
      <c r="E143" s="256" t="str">
        <f>Rajtlista!E150</f>
        <v/>
      </c>
      <c r="F143" s="256" t="str">
        <f>Rajtlista!F150</f>
        <v/>
      </c>
      <c r="G143" s="256" t="str">
        <f>Rajtlista!G150</f>
        <v/>
      </c>
      <c r="H143" s="297">
        <f>Rajtlista!H150</f>
        <v>0.59513888888888877</v>
      </c>
      <c r="I143" s="297" t="str">
        <f>IFERROR(VLOOKUP(B143,Idő!B:D,3,FALSE),"-")</f>
        <v>-</v>
      </c>
      <c r="J143" s="298" t="str">
        <f t="shared" si="32"/>
        <v>-</v>
      </c>
      <c r="K143" s="299" t="str">
        <f>IF(ISBLANK('Lövészet beíró'!G144)=TRUE,"",('Lövészet beíró'!G144))</f>
        <v/>
      </c>
      <c r="L143" s="300" t="str">
        <f>IF(ISBLANK('Lövészet beíró'!H144)=TRUE,"",('Lövészet beíró'!H144))</f>
        <v/>
      </c>
      <c r="M143" s="300" t="str">
        <f>IF(ISBLANK('Lövészet beíró'!I144)=TRUE,"",('Lövészet beíró'!I144))</f>
        <v/>
      </c>
      <c r="N143" s="301" t="str">
        <f>IF(ISBLANK('Lövészet beíró'!J144)=TRUE,"",('Lövészet beíró'!J144))</f>
        <v/>
      </c>
      <c r="O143" s="302" t="e">
        <f>SUM('Lövészet beíró'!G144:J144)*Beíró!$O$140</f>
        <v>#N/A</v>
      </c>
      <c r="P143" s="35"/>
      <c r="Q143" s="35"/>
      <c r="R143" s="303" t="str">
        <f t="shared" si="33"/>
        <v>-</v>
      </c>
      <c r="S143" s="37"/>
      <c r="T143" s="304" t="str">
        <f t="shared" si="34"/>
        <v/>
      </c>
    </row>
    <row r="144" spans="2:20" ht="14.25" hidden="1" customHeight="1" outlineLevel="1" x14ac:dyDescent="0.25">
      <c r="B144" s="187">
        <f>Rajtlista!B151</f>
        <v>0</v>
      </c>
      <c r="C144" s="255" t="str">
        <f>Rajtlista!C151</f>
        <v/>
      </c>
      <c r="D144" s="256" t="str">
        <f t="shared" si="35"/>
        <v>V. kcs. Leány (2003-2004) - 2 km szabadstílus</v>
      </c>
      <c r="E144" s="256" t="str">
        <f>Rajtlista!E151</f>
        <v/>
      </c>
      <c r="F144" s="256" t="str">
        <f>Rajtlista!F151</f>
        <v/>
      </c>
      <c r="G144" s="256" t="str">
        <f>Rajtlista!G151</f>
        <v/>
      </c>
      <c r="H144" s="297">
        <f>Rajtlista!H151</f>
        <v>0.59548611111111105</v>
      </c>
      <c r="I144" s="297" t="str">
        <f>IFERROR(VLOOKUP(B144,Idő!B:D,3,FALSE),"-")</f>
        <v>-</v>
      </c>
      <c r="J144" s="298" t="str">
        <f t="shared" si="32"/>
        <v>-</v>
      </c>
      <c r="K144" s="299" t="str">
        <f>IF(ISBLANK('Lövészet beíró'!G145)=TRUE,"",('Lövészet beíró'!G145))</f>
        <v/>
      </c>
      <c r="L144" s="300" t="str">
        <f>IF(ISBLANK('Lövészet beíró'!H145)=TRUE,"",('Lövészet beíró'!H145))</f>
        <v/>
      </c>
      <c r="M144" s="300" t="str">
        <f>IF(ISBLANK('Lövészet beíró'!I145)=TRUE,"",('Lövészet beíró'!I145))</f>
        <v/>
      </c>
      <c r="N144" s="301" t="str">
        <f>IF(ISBLANK('Lövészet beíró'!J145)=TRUE,"",('Lövészet beíró'!J145))</f>
        <v/>
      </c>
      <c r="O144" s="302" t="e">
        <f>SUM('Lövészet beíró'!G145:J145)*Beíró!$O$140</f>
        <v>#N/A</v>
      </c>
      <c r="P144" s="35"/>
      <c r="Q144" s="35"/>
      <c r="R144" s="303" t="str">
        <f t="shared" si="33"/>
        <v>-</v>
      </c>
      <c r="S144" s="37"/>
      <c r="T144" s="304" t="str">
        <f t="shared" si="34"/>
        <v/>
      </c>
    </row>
    <row r="145" spans="2:20" ht="14.25" hidden="1" customHeight="1" outlineLevel="1" x14ac:dyDescent="0.25">
      <c r="B145" s="187">
        <f>Rajtlista!B152</f>
        <v>0</v>
      </c>
      <c r="C145" s="255" t="str">
        <f>Rajtlista!C152</f>
        <v/>
      </c>
      <c r="D145" s="256" t="str">
        <f t="shared" si="35"/>
        <v>V. kcs. Leány (2003-2004) - 2 km szabadstílus</v>
      </c>
      <c r="E145" s="256" t="str">
        <f>Rajtlista!E152</f>
        <v/>
      </c>
      <c r="F145" s="256" t="str">
        <f>Rajtlista!F152</f>
        <v/>
      </c>
      <c r="G145" s="256" t="str">
        <f>Rajtlista!G152</f>
        <v/>
      </c>
      <c r="H145" s="297">
        <f>Rajtlista!H152</f>
        <v>0.59583333333333333</v>
      </c>
      <c r="I145" s="297" t="str">
        <f>IFERROR(VLOOKUP(B145,Idő!B:D,3,FALSE),"-")</f>
        <v>-</v>
      </c>
      <c r="J145" s="298" t="str">
        <f t="shared" si="32"/>
        <v>-</v>
      </c>
      <c r="K145" s="299" t="str">
        <f>IF(ISBLANK('Lövészet beíró'!G146)=TRUE,"",('Lövészet beíró'!G146))</f>
        <v/>
      </c>
      <c r="L145" s="300" t="str">
        <f>IF(ISBLANK('Lövészet beíró'!H146)=TRUE,"",('Lövészet beíró'!H146))</f>
        <v/>
      </c>
      <c r="M145" s="300" t="str">
        <f>IF(ISBLANK('Lövészet beíró'!I146)=TRUE,"",('Lövészet beíró'!I146))</f>
        <v/>
      </c>
      <c r="N145" s="301" t="str">
        <f>IF(ISBLANK('Lövészet beíró'!J146)=TRUE,"",('Lövészet beíró'!J146))</f>
        <v/>
      </c>
      <c r="O145" s="302" t="e">
        <f>SUM('Lövészet beíró'!G146:J146)*Beíró!$O$140</f>
        <v>#N/A</v>
      </c>
      <c r="P145" s="35"/>
      <c r="Q145" s="35"/>
      <c r="R145" s="303" t="str">
        <f t="shared" si="33"/>
        <v>-</v>
      </c>
      <c r="S145" s="37"/>
      <c r="T145" s="304" t="str">
        <f t="shared" si="34"/>
        <v/>
      </c>
    </row>
    <row r="146" spans="2:20" ht="14.25" hidden="1" customHeight="1" outlineLevel="1" x14ac:dyDescent="0.25">
      <c r="B146" s="187">
        <f>Rajtlista!B153</f>
        <v>0</v>
      </c>
      <c r="C146" s="255" t="str">
        <f>Rajtlista!C153</f>
        <v/>
      </c>
      <c r="D146" s="256" t="str">
        <f t="shared" si="35"/>
        <v>V. kcs. Leány (2003-2004) - 2 km szabadstílus</v>
      </c>
      <c r="E146" s="256" t="str">
        <f>Rajtlista!E153</f>
        <v/>
      </c>
      <c r="F146" s="256" t="str">
        <f>Rajtlista!F153</f>
        <v/>
      </c>
      <c r="G146" s="256" t="str">
        <f>Rajtlista!G153</f>
        <v/>
      </c>
      <c r="H146" s="297">
        <f>Rajtlista!H153</f>
        <v>0.5961805555555556</v>
      </c>
      <c r="I146" s="297" t="str">
        <f>IFERROR(VLOOKUP(B146,Idő!B:D,3,FALSE),"-")</f>
        <v>-</v>
      </c>
      <c r="J146" s="298" t="str">
        <f t="shared" si="32"/>
        <v>-</v>
      </c>
      <c r="K146" s="299" t="str">
        <f>IF(ISBLANK('Lövészet beíró'!G147)=TRUE,"",('Lövészet beíró'!G147))</f>
        <v/>
      </c>
      <c r="L146" s="300" t="str">
        <f>IF(ISBLANK('Lövészet beíró'!H147)=TRUE,"",('Lövészet beíró'!H147))</f>
        <v/>
      </c>
      <c r="M146" s="300" t="str">
        <f>IF(ISBLANK('Lövészet beíró'!I147)=TRUE,"",('Lövészet beíró'!I147))</f>
        <v/>
      </c>
      <c r="N146" s="301" t="str">
        <f>IF(ISBLANK('Lövészet beíró'!J147)=TRUE,"",('Lövészet beíró'!J147))</f>
        <v/>
      </c>
      <c r="O146" s="302" t="e">
        <f>SUM('Lövészet beíró'!G147:J147)*Beíró!$O$140</f>
        <v>#N/A</v>
      </c>
      <c r="P146" s="35"/>
      <c r="Q146" s="35"/>
      <c r="R146" s="303" t="str">
        <f t="shared" si="33"/>
        <v>-</v>
      </c>
      <c r="S146" s="37"/>
      <c r="T146" s="304" t="str">
        <f t="shared" si="34"/>
        <v/>
      </c>
    </row>
    <row r="147" spans="2:20" ht="14.25" hidden="1" customHeight="1" outlineLevel="1" x14ac:dyDescent="0.25">
      <c r="B147" s="187">
        <f>Rajtlista!B154</f>
        <v>0</v>
      </c>
      <c r="C147" s="255" t="str">
        <f>Rajtlista!C154</f>
        <v/>
      </c>
      <c r="D147" s="256" t="str">
        <f t="shared" si="35"/>
        <v>V. kcs. Leány (2003-2004) - 2 km szabadstílus</v>
      </c>
      <c r="E147" s="256" t="str">
        <f>Rajtlista!E154</f>
        <v/>
      </c>
      <c r="F147" s="256" t="str">
        <f>Rajtlista!F154</f>
        <v/>
      </c>
      <c r="G147" s="256" t="str">
        <f>Rajtlista!G154</f>
        <v/>
      </c>
      <c r="H147" s="297">
        <f>Rajtlista!H154</f>
        <v>0.59652777777777788</v>
      </c>
      <c r="I147" s="297" t="str">
        <f>IFERROR(VLOOKUP(B147,Idő!B:D,3,FALSE),"-")</f>
        <v>-</v>
      </c>
      <c r="J147" s="298" t="str">
        <f t="shared" si="32"/>
        <v>-</v>
      </c>
      <c r="K147" s="299" t="str">
        <f>IF(ISBLANK('Lövészet beíró'!G148)=TRUE,"",('Lövészet beíró'!G148))</f>
        <v/>
      </c>
      <c r="L147" s="300" t="str">
        <f>IF(ISBLANK('Lövészet beíró'!H148)=TRUE,"",('Lövészet beíró'!H148))</f>
        <v/>
      </c>
      <c r="M147" s="300" t="str">
        <f>IF(ISBLANK('Lövészet beíró'!I148)=TRUE,"",('Lövészet beíró'!I148))</f>
        <v/>
      </c>
      <c r="N147" s="301" t="str">
        <f>IF(ISBLANK('Lövészet beíró'!J148)=TRUE,"",('Lövészet beíró'!J148))</f>
        <v/>
      </c>
      <c r="O147" s="302" t="e">
        <f>SUM('Lövészet beíró'!G148:J148)*Beíró!$O$140</f>
        <v>#N/A</v>
      </c>
      <c r="P147" s="35"/>
      <c r="Q147" s="35"/>
      <c r="R147" s="303" t="str">
        <f t="shared" si="33"/>
        <v>-</v>
      </c>
      <c r="S147" s="37"/>
      <c r="T147" s="315" t="str">
        <f t="shared" si="34"/>
        <v/>
      </c>
    </row>
    <row r="148" spans="2:20" ht="14.25" hidden="1" customHeight="1" outlineLevel="1" x14ac:dyDescent="0.25">
      <c r="B148" s="187">
        <f>Rajtlista!B155</f>
        <v>0</v>
      </c>
      <c r="C148" s="255" t="str">
        <f>Rajtlista!C155</f>
        <v/>
      </c>
      <c r="D148" s="256" t="str">
        <f t="shared" si="35"/>
        <v>V. kcs. Leány (2003-2004) - 2 km szabadstílus</v>
      </c>
      <c r="E148" s="256" t="str">
        <f>Rajtlista!E155</f>
        <v/>
      </c>
      <c r="F148" s="256" t="str">
        <f>Rajtlista!F155</f>
        <v/>
      </c>
      <c r="G148" s="256" t="str">
        <f>Rajtlista!G155</f>
        <v/>
      </c>
      <c r="H148" s="297">
        <f>Rajtlista!H155</f>
        <v>0.59687500000000016</v>
      </c>
      <c r="I148" s="297" t="str">
        <f>IFERROR(VLOOKUP(B148,Idő!B:D,3,FALSE),"-")</f>
        <v>-</v>
      </c>
      <c r="J148" s="298" t="str">
        <f t="shared" si="32"/>
        <v>-</v>
      </c>
      <c r="K148" s="299" t="str">
        <f>IF(ISBLANK('Lövészet beíró'!G149)=TRUE,"",('Lövészet beíró'!G149))</f>
        <v/>
      </c>
      <c r="L148" s="300" t="str">
        <f>IF(ISBLANK('Lövészet beíró'!H149)=TRUE,"",('Lövészet beíró'!H149))</f>
        <v/>
      </c>
      <c r="M148" s="300" t="str">
        <f>IF(ISBLANK('Lövészet beíró'!I149)=TRUE,"",('Lövészet beíró'!I149))</f>
        <v/>
      </c>
      <c r="N148" s="301" t="str">
        <f>IF(ISBLANK('Lövészet beíró'!J149)=TRUE,"",('Lövészet beíró'!J149))</f>
        <v/>
      </c>
      <c r="O148" s="302" t="e">
        <f>SUM('Lövészet beíró'!G149:J149)*Beíró!$O$140</f>
        <v>#N/A</v>
      </c>
      <c r="P148" s="35"/>
      <c r="Q148" s="35"/>
      <c r="R148" s="303" t="str">
        <f t="shared" si="33"/>
        <v>-</v>
      </c>
      <c r="S148" s="37"/>
      <c r="T148" s="304" t="str">
        <f t="shared" si="34"/>
        <v/>
      </c>
    </row>
    <row r="149" spans="2:20" ht="14.25" hidden="1" customHeight="1" outlineLevel="1" x14ac:dyDescent="0.25">
      <c r="B149" s="187">
        <f>Rajtlista!B156</f>
        <v>0</v>
      </c>
      <c r="C149" s="255" t="str">
        <f>Rajtlista!C156</f>
        <v/>
      </c>
      <c r="D149" s="256" t="str">
        <f t="shared" si="35"/>
        <v>V. kcs. Leány (2003-2004) - 2 km szabadstílus</v>
      </c>
      <c r="E149" s="256" t="str">
        <f>Rajtlista!E156</f>
        <v/>
      </c>
      <c r="F149" s="256" t="str">
        <f>Rajtlista!F156</f>
        <v/>
      </c>
      <c r="G149" s="256" t="str">
        <f>Rajtlista!G156</f>
        <v/>
      </c>
      <c r="H149" s="297">
        <f>Rajtlista!H156</f>
        <v>0.59722222222222243</v>
      </c>
      <c r="I149" s="297" t="str">
        <f>IFERROR(VLOOKUP(B149,Idő!B:D,3,FALSE),"-")</f>
        <v>-</v>
      </c>
      <c r="J149" s="298" t="str">
        <f t="shared" si="32"/>
        <v>-</v>
      </c>
      <c r="K149" s="299" t="str">
        <f>IF(ISBLANK('Lövészet beíró'!G150)=TRUE,"",('Lövészet beíró'!G150))</f>
        <v/>
      </c>
      <c r="L149" s="300" t="str">
        <f>IF(ISBLANK('Lövészet beíró'!H150)=TRUE,"",('Lövészet beíró'!H150))</f>
        <v/>
      </c>
      <c r="M149" s="300" t="str">
        <f>IF(ISBLANK('Lövészet beíró'!I150)=TRUE,"",('Lövészet beíró'!I150))</f>
        <v/>
      </c>
      <c r="N149" s="301" t="str">
        <f>IF(ISBLANK('Lövészet beíró'!J150)=TRUE,"",('Lövészet beíró'!J150))</f>
        <v/>
      </c>
      <c r="O149" s="302" t="e">
        <f>SUM('Lövészet beíró'!G150:J150)*Beíró!$O$140</f>
        <v>#N/A</v>
      </c>
      <c r="P149" s="35"/>
      <c r="Q149" s="35"/>
      <c r="R149" s="303" t="str">
        <f t="shared" si="33"/>
        <v>-</v>
      </c>
      <c r="S149" s="37"/>
      <c r="T149" s="304" t="str">
        <f>IFERROR(RANK(R149,$R$141:$R$155,1),"")</f>
        <v/>
      </c>
    </row>
    <row r="150" spans="2:20" ht="14.25" hidden="1" customHeight="1" outlineLevel="1" x14ac:dyDescent="0.25">
      <c r="B150" s="187">
        <f>Rajtlista!B157</f>
        <v>0</v>
      </c>
      <c r="C150" s="255" t="str">
        <f>Rajtlista!C157</f>
        <v/>
      </c>
      <c r="D150" s="256" t="str">
        <f t="shared" si="35"/>
        <v>V. kcs. Leány (2003-2004) - 2 km szabadstílus</v>
      </c>
      <c r="E150" s="256" t="str">
        <f>Rajtlista!E157</f>
        <v/>
      </c>
      <c r="F150" s="256" t="str">
        <f>Rajtlista!F157</f>
        <v/>
      </c>
      <c r="G150" s="256" t="str">
        <f>Rajtlista!G157</f>
        <v/>
      </c>
      <c r="H150" s="297">
        <f>Rajtlista!H157</f>
        <v>0.59756944444444471</v>
      </c>
      <c r="I150" s="297" t="str">
        <f>IFERROR(VLOOKUP(B150,Idő!B:D,3,FALSE),"-")</f>
        <v>-</v>
      </c>
      <c r="J150" s="298" t="str">
        <f t="shared" si="32"/>
        <v>-</v>
      </c>
      <c r="K150" s="299" t="str">
        <f>IF(ISBLANK('Lövészet beíró'!G151)=TRUE,"",('Lövészet beíró'!G151))</f>
        <v/>
      </c>
      <c r="L150" s="300" t="str">
        <f>IF(ISBLANK('Lövészet beíró'!H151)=TRUE,"",('Lövészet beíró'!H151))</f>
        <v/>
      </c>
      <c r="M150" s="300" t="str">
        <f>IF(ISBLANK('Lövészet beíró'!I151)=TRUE,"",('Lövészet beíró'!I151))</f>
        <v/>
      </c>
      <c r="N150" s="301" t="str">
        <f>IF(ISBLANK('Lövészet beíró'!J151)=TRUE,"",('Lövészet beíró'!J151))</f>
        <v/>
      </c>
      <c r="O150" s="302" t="e">
        <f>SUM('Lövészet beíró'!G151:J151)*Beíró!$O$140</f>
        <v>#N/A</v>
      </c>
      <c r="P150" s="35"/>
      <c r="Q150" s="35"/>
      <c r="R150" s="303" t="str">
        <f t="shared" si="33"/>
        <v>-</v>
      </c>
      <c r="S150" s="37"/>
      <c r="T150" s="304" t="str">
        <f t="shared" si="34"/>
        <v/>
      </c>
    </row>
    <row r="151" spans="2:20" ht="14.25" hidden="1" customHeight="1" outlineLevel="1" x14ac:dyDescent="0.25">
      <c r="B151" s="187">
        <f>Rajtlista!B158</f>
        <v>0</v>
      </c>
      <c r="C151" s="255" t="str">
        <f>Rajtlista!C158</f>
        <v/>
      </c>
      <c r="D151" s="256" t="str">
        <f t="shared" si="35"/>
        <v>V. kcs. Leány (2003-2004) - 2 km szabadstílus</v>
      </c>
      <c r="E151" s="256" t="str">
        <f>Rajtlista!E158</f>
        <v/>
      </c>
      <c r="F151" s="256" t="str">
        <f>Rajtlista!F158</f>
        <v/>
      </c>
      <c r="G151" s="256" t="str">
        <f>Rajtlista!G158</f>
        <v/>
      </c>
      <c r="H151" s="297">
        <f>Rajtlista!H158</f>
        <v>0.59791666666666698</v>
      </c>
      <c r="I151" s="297" t="str">
        <f>IFERROR(VLOOKUP(B151,Idő!B:D,3,FALSE),"-")</f>
        <v>-</v>
      </c>
      <c r="J151" s="298" t="str">
        <f t="shared" si="32"/>
        <v>-</v>
      </c>
      <c r="K151" s="299" t="str">
        <f>IF(ISBLANK('Lövészet beíró'!G152)=TRUE,"",('Lövészet beíró'!G152))</f>
        <v/>
      </c>
      <c r="L151" s="300" t="str">
        <f>IF(ISBLANK('Lövészet beíró'!H152)=TRUE,"",('Lövészet beíró'!H152))</f>
        <v/>
      </c>
      <c r="M151" s="300" t="str">
        <f>IF(ISBLANK('Lövészet beíró'!I152)=TRUE,"",('Lövészet beíró'!I152))</f>
        <v/>
      </c>
      <c r="N151" s="301" t="str">
        <f>IF(ISBLANK('Lövészet beíró'!J152)=TRUE,"",('Lövészet beíró'!J152))</f>
        <v/>
      </c>
      <c r="O151" s="302" t="e">
        <f>SUM('Lövészet beíró'!G152:J152)*Beíró!$O$140</f>
        <v>#N/A</v>
      </c>
      <c r="P151" s="35"/>
      <c r="Q151" s="35"/>
      <c r="R151" s="303" t="str">
        <f t="shared" si="33"/>
        <v>-</v>
      </c>
      <c r="S151" s="37"/>
      <c r="T151" s="304" t="str">
        <f t="shared" si="34"/>
        <v/>
      </c>
    </row>
    <row r="152" spans="2:20" ht="14.25" hidden="1" customHeight="1" outlineLevel="1" x14ac:dyDescent="0.25">
      <c r="B152" s="187">
        <f>Rajtlista!B159</f>
        <v>0</v>
      </c>
      <c r="C152" s="255" t="str">
        <f>Rajtlista!C159</f>
        <v/>
      </c>
      <c r="D152" s="256" t="str">
        <f t="shared" si="35"/>
        <v>V. kcs. Leány (2003-2004) - 2 km szabadstílus</v>
      </c>
      <c r="E152" s="256" t="str">
        <f>Rajtlista!E159</f>
        <v/>
      </c>
      <c r="F152" s="256" t="str">
        <f>Rajtlista!F159</f>
        <v/>
      </c>
      <c r="G152" s="256" t="str">
        <f>Rajtlista!G159</f>
        <v/>
      </c>
      <c r="H152" s="297">
        <f>Rajtlista!H159</f>
        <v>0.59826388888888926</v>
      </c>
      <c r="I152" s="297" t="str">
        <f>IFERROR(VLOOKUP(B152,Idő!B:D,3,FALSE),"-")</f>
        <v>-</v>
      </c>
      <c r="J152" s="298" t="str">
        <f t="shared" si="32"/>
        <v>-</v>
      </c>
      <c r="K152" s="299" t="str">
        <f>IF(ISBLANK('Lövészet beíró'!G153)=TRUE,"",('Lövészet beíró'!G153))</f>
        <v/>
      </c>
      <c r="L152" s="300" t="str">
        <f>IF(ISBLANK('Lövészet beíró'!H153)=TRUE,"",('Lövészet beíró'!H153))</f>
        <v/>
      </c>
      <c r="M152" s="300" t="str">
        <f>IF(ISBLANK('Lövészet beíró'!I153)=TRUE,"",('Lövészet beíró'!I153))</f>
        <v/>
      </c>
      <c r="N152" s="301" t="str">
        <f>IF(ISBLANK('Lövészet beíró'!J153)=TRUE,"",('Lövészet beíró'!J153))</f>
        <v/>
      </c>
      <c r="O152" s="302" t="e">
        <f>SUM('Lövészet beíró'!G153:J153)*Beíró!$O$140</f>
        <v>#N/A</v>
      </c>
      <c r="P152" s="35"/>
      <c r="Q152" s="35"/>
      <c r="R152" s="303" t="str">
        <f t="shared" si="33"/>
        <v>-</v>
      </c>
      <c r="S152" s="37"/>
      <c r="T152" s="304" t="str">
        <f t="shared" si="34"/>
        <v/>
      </c>
    </row>
    <row r="153" spans="2:20" ht="14.25" hidden="1" customHeight="1" outlineLevel="1" x14ac:dyDescent="0.25">
      <c r="B153" s="187">
        <f>Rajtlista!B160</f>
        <v>0</v>
      </c>
      <c r="C153" s="255" t="str">
        <f>Rajtlista!C160</f>
        <v/>
      </c>
      <c r="D153" s="256" t="str">
        <f t="shared" si="35"/>
        <v>V. kcs. Leány (2003-2004) - 2 km szabadstílus</v>
      </c>
      <c r="E153" s="256" t="str">
        <f>Rajtlista!E160</f>
        <v/>
      </c>
      <c r="F153" s="256" t="str">
        <f>Rajtlista!F160</f>
        <v/>
      </c>
      <c r="G153" s="256" t="str">
        <f>Rajtlista!G160</f>
        <v/>
      </c>
      <c r="H153" s="297">
        <f>Rajtlista!H160</f>
        <v>0.59861111111111154</v>
      </c>
      <c r="I153" s="297" t="str">
        <f>IFERROR(VLOOKUP(B153,Idő!B:D,3,FALSE),"-")</f>
        <v>-</v>
      </c>
      <c r="J153" s="298" t="str">
        <f t="shared" si="32"/>
        <v>-</v>
      </c>
      <c r="K153" s="299" t="str">
        <f>IF(ISBLANK('Lövészet beíró'!G154)=TRUE,"",('Lövészet beíró'!G154))</f>
        <v/>
      </c>
      <c r="L153" s="300" t="str">
        <f>IF(ISBLANK('Lövészet beíró'!H154)=TRUE,"",('Lövészet beíró'!H154))</f>
        <v/>
      </c>
      <c r="M153" s="300" t="str">
        <f>IF(ISBLANK('Lövészet beíró'!I154)=TRUE,"",('Lövészet beíró'!I154))</f>
        <v/>
      </c>
      <c r="N153" s="301" t="str">
        <f>IF(ISBLANK('Lövészet beíró'!J154)=TRUE,"",('Lövészet beíró'!J154))</f>
        <v/>
      </c>
      <c r="O153" s="302" t="e">
        <f>SUM('Lövészet beíró'!G154:J154)*Beíró!$O$140</f>
        <v>#N/A</v>
      </c>
      <c r="P153" s="35"/>
      <c r="Q153" s="35"/>
      <c r="R153" s="303" t="str">
        <f t="shared" si="33"/>
        <v>-</v>
      </c>
      <c r="S153" s="37"/>
      <c r="T153" s="304" t="str">
        <f t="shared" si="34"/>
        <v/>
      </c>
    </row>
    <row r="154" spans="2:20" ht="14.25" hidden="1" customHeight="1" outlineLevel="1" x14ac:dyDescent="0.25">
      <c r="B154" s="187">
        <f>Rajtlista!B161</f>
        <v>0</v>
      </c>
      <c r="C154" s="255" t="str">
        <f>Rajtlista!C161</f>
        <v/>
      </c>
      <c r="D154" s="256" t="str">
        <f t="shared" si="35"/>
        <v>V. kcs. Leány (2003-2004) - 2 km szabadstílus</v>
      </c>
      <c r="E154" s="256" t="str">
        <f>Rajtlista!E161</f>
        <v/>
      </c>
      <c r="F154" s="256" t="str">
        <f>Rajtlista!F161</f>
        <v/>
      </c>
      <c r="G154" s="256" t="str">
        <f>Rajtlista!G161</f>
        <v/>
      </c>
      <c r="H154" s="297">
        <f>Rajtlista!H161</f>
        <v>0.59895833333333381</v>
      </c>
      <c r="I154" s="297" t="str">
        <f>IFERROR(VLOOKUP(B154,Idő!B:D,3,FALSE),"-")</f>
        <v>-</v>
      </c>
      <c r="J154" s="298" t="str">
        <f t="shared" si="32"/>
        <v>-</v>
      </c>
      <c r="K154" s="299" t="str">
        <f>IF(ISBLANK('Lövészet beíró'!G155)=TRUE,"",('Lövészet beíró'!G155))</f>
        <v/>
      </c>
      <c r="L154" s="300" t="str">
        <f>IF(ISBLANK('Lövészet beíró'!H155)=TRUE,"",('Lövészet beíró'!H155))</f>
        <v/>
      </c>
      <c r="M154" s="300" t="str">
        <f>IF(ISBLANK('Lövészet beíró'!I155)=TRUE,"",('Lövészet beíró'!I155))</f>
        <v/>
      </c>
      <c r="N154" s="301" t="str">
        <f>IF(ISBLANK('Lövészet beíró'!J155)=TRUE,"",('Lövészet beíró'!J155))</f>
        <v/>
      </c>
      <c r="O154" s="302" t="e">
        <f>SUM('Lövészet beíró'!G155:J155)*Beíró!$O$140</f>
        <v>#N/A</v>
      </c>
      <c r="P154" s="35"/>
      <c r="Q154" s="35"/>
      <c r="R154" s="303" t="str">
        <f t="shared" si="33"/>
        <v>-</v>
      </c>
      <c r="S154" s="37"/>
      <c r="T154" s="304" t="str">
        <f t="shared" si="34"/>
        <v/>
      </c>
    </row>
    <row r="155" spans="2:20" ht="14.25" hidden="1" customHeight="1" outlineLevel="1" x14ac:dyDescent="0.25">
      <c r="B155" s="187">
        <f>Rajtlista!B162</f>
        <v>0</v>
      </c>
      <c r="C155" s="255" t="str">
        <f>Rajtlista!C162</f>
        <v/>
      </c>
      <c r="D155" s="256" t="str">
        <f t="shared" si="35"/>
        <v>V. kcs. Leány (2003-2004) - 2 km szabadstílus</v>
      </c>
      <c r="E155" s="256" t="str">
        <f>Rajtlista!E162</f>
        <v/>
      </c>
      <c r="F155" s="256" t="str">
        <f>Rajtlista!F162</f>
        <v/>
      </c>
      <c r="G155" s="256" t="str">
        <f>Rajtlista!G162</f>
        <v/>
      </c>
      <c r="H155" s="297">
        <f>Rajtlista!H162</f>
        <v>0.59930555555555609</v>
      </c>
      <c r="I155" s="297" t="str">
        <f>IFERROR(VLOOKUP(B155,Idő!B:D,3,FALSE),"-")</f>
        <v>-</v>
      </c>
      <c r="J155" s="298" t="str">
        <f t="shared" si="32"/>
        <v>-</v>
      </c>
      <c r="K155" s="299" t="str">
        <f>IF(ISBLANK('Lövészet beíró'!G156)=TRUE,"",('Lövészet beíró'!G156))</f>
        <v/>
      </c>
      <c r="L155" s="300" t="str">
        <f>IF(ISBLANK('Lövészet beíró'!H156)=TRUE,"",('Lövészet beíró'!H156))</f>
        <v/>
      </c>
      <c r="M155" s="300" t="str">
        <f>IF(ISBLANK('Lövészet beíró'!I156)=TRUE,"",('Lövészet beíró'!I156))</f>
        <v/>
      </c>
      <c r="N155" s="301" t="str">
        <f>IF(ISBLANK('Lövészet beíró'!J156)=TRUE,"",('Lövészet beíró'!J156))</f>
        <v/>
      </c>
      <c r="O155" s="302" t="e">
        <f>SUM('Lövészet beíró'!G156:J156)*Beíró!$O$140</f>
        <v>#N/A</v>
      </c>
      <c r="P155" s="35"/>
      <c r="Q155" s="35"/>
      <c r="R155" s="303" t="str">
        <f t="shared" si="33"/>
        <v>-</v>
      </c>
      <c r="S155" s="37"/>
      <c r="T155" s="304" t="str">
        <f t="shared" si="34"/>
        <v/>
      </c>
    </row>
    <row r="156" spans="2:20" ht="14.25" customHeight="1" outlineLevel="1" x14ac:dyDescent="0.25">
      <c r="B156" s="313"/>
      <c r="C156" s="314"/>
      <c r="D156" s="307"/>
      <c r="E156" s="311"/>
      <c r="F156" s="311"/>
      <c r="G156" s="311"/>
      <c r="H156" s="308"/>
      <c r="I156" s="308"/>
      <c r="J156" s="308"/>
      <c r="K156" s="309"/>
      <c r="L156" s="309"/>
      <c r="M156" s="309"/>
      <c r="N156" s="309"/>
      <c r="O156" s="310"/>
      <c r="P156" s="310"/>
      <c r="Q156" s="310"/>
      <c r="R156" s="310"/>
      <c r="S156" s="311"/>
      <c r="T156" s="312"/>
    </row>
    <row r="157" spans="2:20" ht="17.25" hidden="1" customHeight="1" thickBot="1" x14ac:dyDescent="0.3">
      <c r="B157" s="500" t="str">
        <f>+Rajtlista!B164:G164</f>
        <v>V. kcs. Fiú (2003-2004) - 2 km szabadstílus</v>
      </c>
      <c r="C157" s="501"/>
      <c r="D157" s="502"/>
      <c r="E157" s="502"/>
      <c r="F157" s="502"/>
      <c r="G157" s="503"/>
      <c r="H157" s="278"/>
      <c r="I157" s="279"/>
      <c r="J157" s="279"/>
      <c r="K157" s="280" t="e">
        <f>IF(ISBLANK('Lövészet beíró'!G158)=TRUE,"",('Lövészet beíró'!G158))</f>
        <v>#N/A</v>
      </c>
      <c r="L157" s="281" t="e">
        <f>IF(ISBLANK('Lövészet beíró'!H158)=TRUE,"",('Lövészet beíró'!H158))</f>
        <v>#N/A</v>
      </c>
      <c r="M157" s="281" t="e">
        <f>IF(ISBLANK('Lövészet beíró'!I158)=TRUE,"",('Lövészet beíró'!I158))</f>
        <v>#N/A</v>
      </c>
      <c r="N157" s="282" t="e">
        <f>IF(ISBLANK('Lövészet beíró'!J158)=TRUE,"",('Lövészet beíró'!J158))</f>
        <v>#N/A</v>
      </c>
      <c r="O157" s="40" t="e">
        <f>VLOOKUP(B157,Kategóriák!$C:$N,11,FALSE)/24/60/60</f>
        <v>#N/A</v>
      </c>
      <c r="P157" s="283"/>
      <c r="Q157" s="283"/>
      <c r="R157" s="283"/>
      <c r="S157" s="284"/>
      <c r="T157" s="285"/>
    </row>
    <row r="158" spans="2:20" ht="14.25" hidden="1" customHeight="1" outlineLevel="1" x14ac:dyDescent="0.25">
      <c r="B158" s="286">
        <f>Rajtlista!B165</f>
        <v>87</v>
      </c>
      <c r="C158" s="287" t="str">
        <f>Rajtlista!C165</f>
        <v>Korenika Péter</v>
      </c>
      <c r="D158" s="288" t="str">
        <f>+B157</f>
        <v>V. kcs. Fiú (2003-2004) - 2 km szabadstílus</v>
      </c>
      <c r="E158" s="288">
        <f>Rajtlista!E165</f>
        <v>38337</v>
      </c>
      <c r="F158" s="288" t="str">
        <f>Rajtlista!F165</f>
        <v>Bács-Kiskun</v>
      </c>
      <c r="G158" s="288" t="str">
        <f>Rajtlista!G165</f>
        <v>Kecskeméti Református Gimnázium</v>
      </c>
      <c r="H158" s="289">
        <f>Rajtlista!H165</f>
        <v>0.50034722222222217</v>
      </c>
      <c r="I158" s="289" t="str">
        <f>IFERROR(VLOOKUP(B158,Idő!B:D,3,FALSE),"-")</f>
        <v>-</v>
      </c>
      <c r="J158" s="290" t="str">
        <f>IFERROR(I158-H158,"-")</f>
        <v>-</v>
      </c>
      <c r="K158" s="291" t="str">
        <f>IF(ISBLANK('Lövészet beíró'!G159)=TRUE,"",('Lövészet beíró'!G159))</f>
        <v/>
      </c>
      <c r="L158" s="292" t="str">
        <f>IF(ISBLANK('Lövészet beíró'!H159)=TRUE,"",('Lövészet beíró'!H159))</f>
        <v/>
      </c>
      <c r="M158" s="292" t="str">
        <f>IF(ISBLANK('Lövészet beíró'!I159)=TRUE,"",('Lövészet beíró'!I159))</f>
        <v/>
      </c>
      <c r="N158" s="293" t="str">
        <f>IF(ISBLANK('Lövészet beíró'!J159)=TRUE,"",('Lövészet beíró'!J159))</f>
        <v/>
      </c>
      <c r="O158" s="294" t="e">
        <f>SUM('Lövészet beíró'!G159:J159)*Beíró!$O$157</f>
        <v>#N/A</v>
      </c>
      <c r="P158" s="29">
        <v>0</v>
      </c>
      <c r="Q158" s="29">
        <v>0</v>
      </c>
      <c r="R158" s="295" t="str">
        <f>IFERROR(J158+O158+P158-Q158,"-")</f>
        <v>-</v>
      </c>
      <c r="S158" s="31"/>
      <c r="T158" s="296" t="str">
        <f>IFERROR(RANK(R158,$R$158:$R$172,1),"")</f>
        <v/>
      </c>
    </row>
    <row r="159" spans="2:20" ht="14.25" hidden="1" customHeight="1" outlineLevel="1" x14ac:dyDescent="0.25">
      <c r="B159" s="187">
        <f>Rajtlista!B166</f>
        <v>88</v>
      </c>
      <c r="C159" s="255" t="str">
        <f>Rajtlista!C166</f>
        <v>Lónyai Levente</v>
      </c>
      <c r="D159" s="256" t="str">
        <f>+D158</f>
        <v>V. kcs. Fiú (2003-2004) - 2 km szabadstílus</v>
      </c>
      <c r="E159" s="256">
        <f>Rajtlista!E166</f>
        <v>38189</v>
      </c>
      <c r="F159" s="256" t="str">
        <f>Rajtlista!F166</f>
        <v>Borsod-A-Z</v>
      </c>
      <c r="G159" s="256" t="str">
        <f>Rajtlista!G166</f>
        <v>Miskolci SZC Bláthy Ottó Villamosipari Szakgimnáziuma</v>
      </c>
      <c r="H159" s="297">
        <f>Rajtlista!H166</f>
        <v>0.50069444444444444</v>
      </c>
      <c r="I159" s="297" t="str">
        <f>IFERROR(VLOOKUP(B159,Idő!B:D,3,FALSE),"-")</f>
        <v>-</v>
      </c>
      <c r="J159" s="298" t="str">
        <f t="shared" ref="J159:J172" si="36">IFERROR(I159-H159,"-")</f>
        <v>-</v>
      </c>
      <c r="K159" s="299" t="str">
        <f>IF(ISBLANK('Lövészet beíró'!G160)=TRUE,"",('Lövészet beíró'!G160))</f>
        <v/>
      </c>
      <c r="L159" s="300" t="str">
        <f>IF(ISBLANK('Lövészet beíró'!H160)=TRUE,"",('Lövészet beíró'!H160))</f>
        <v/>
      </c>
      <c r="M159" s="300" t="str">
        <f>IF(ISBLANK('Lövészet beíró'!I160)=TRUE,"",('Lövészet beíró'!I160))</f>
        <v/>
      </c>
      <c r="N159" s="301" t="str">
        <f>IF(ISBLANK('Lövészet beíró'!J160)=TRUE,"",('Lövészet beíró'!J160))</f>
        <v/>
      </c>
      <c r="O159" s="302" t="e">
        <f>SUM('Lövészet beíró'!G160:J160)*Beíró!$O$157</f>
        <v>#N/A</v>
      </c>
      <c r="P159" s="35"/>
      <c r="Q159" s="35"/>
      <c r="R159" s="303" t="str">
        <f t="shared" ref="R159:R172" si="37">IFERROR(J159+O159+P159-Q159,"-")</f>
        <v>-</v>
      </c>
      <c r="S159" s="37"/>
      <c r="T159" s="304" t="str">
        <f t="shared" ref="T159:T172" si="38">IFERROR(RANK(R159,$R$158:$R$172,1),"")</f>
        <v/>
      </c>
    </row>
    <row r="160" spans="2:20" ht="14.25" hidden="1" customHeight="1" outlineLevel="1" x14ac:dyDescent="0.25">
      <c r="B160" s="187">
        <f>Rajtlista!B167</f>
        <v>89</v>
      </c>
      <c r="C160" s="255" t="str">
        <f>Rajtlista!C167</f>
        <v>Bús Bertalan Patrik</v>
      </c>
      <c r="D160" s="256" t="str">
        <f t="shared" ref="D160:D172" si="39">+D159</f>
        <v>V. kcs. Fiú (2003-2004) - 2 km szabadstílus</v>
      </c>
      <c r="E160" s="256">
        <f>Rajtlista!E167</f>
        <v>37739</v>
      </c>
      <c r="F160" s="256" t="str">
        <f>Rajtlista!F167</f>
        <v>Pest</v>
      </c>
      <c r="G160" s="256" t="str">
        <f>Rajtlista!G167</f>
        <v>Gödöllői Református Líceum Gimnázium</v>
      </c>
      <c r="H160" s="297">
        <f>Rajtlista!H167</f>
        <v>0.50104166666666672</v>
      </c>
      <c r="I160" s="297" t="str">
        <f>IFERROR(VLOOKUP(B160,Idő!B:D,3,FALSE),"-")</f>
        <v>-</v>
      </c>
      <c r="J160" s="298" t="str">
        <f t="shared" si="36"/>
        <v>-</v>
      </c>
      <c r="K160" s="299" t="str">
        <f>IF(ISBLANK('Lövészet beíró'!G161)=TRUE,"",('Lövészet beíró'!G161))</f>
        <v/>
      </c>
      <c r="L160" s="300" t="str">
        <f>IF(ISBLANK('Lövészet beíró'!H161)=TRUE,"",('Lövészet beíró'!H161))</f>
        <v/>
      </c>
      <c r="M160" s="300" t="str">
        <f>IF(ISBLANK('Lövészet beíró'!I161)=TRUE,"",('Lövészet beíró'!I161))</f>
        <v/>
      </c>
      <c r="N160" s="301" t="str">
        <f>IF(ISBLANK('Lövészet beíró'!J161)=TRUE,"",('Lövészet beíró'!J161))</f>
        <v/>
      </c>
      <c r="O160" s="302" t="e">
        <f>SUM('Lövészet beíró'!G161:J161)*Beíró!$O$157</f>
        <v>#N/A</v>
      </c>
      <c r="P160" s="35"/>
      <c r="Q160" s="35"/>
      <c r="R160" s="303" t="str">
        <f t="shared" si="37"/>
        <v>-</v>
      </c>
      <c r="S160" s="37"/>
      <c r="T160" s="304" t="str">
        <f t="shared" si="38"/>
        <v/>
      </c>
    </row>
    <row r="161" spans="2:20" ht="14.25" hidden="1" customHeight="1" outlineLevel="1" x14ac:dyDescent="0.25">
      <c r="B161" s="187">
        <f>Rajtlista!B168</f>
        <v>90</v>
      </c>
      <c r="C161" s="255" t="str">
        <f>Rajtlista!C168</f>
        <v>Szilvássy Dániel</v>
      </c>
      <c r="D161" s="256" t="str">
        <f t="shared" si="39"/>
        <v>V. kcs. Fiú (2003-2004) - 2 km szabadstílus</v>
      </c>
      <c r="E161" s="256">
        <f>Rajtlista!E168</f>
        <v>38186</v>
      </c>
      <c r="F161" s="256" t="str">
        <f>Rajtlista!F168</f>
        <v>Budapest</v>
      </c>
      <c r="G161" s="256" t="str">
        <f>Rajtlista!G168</f>
        <v>Lónyay Utcai Református Gimnázium és Kollégium</v>
      </c>
      <c r="H161" s="297">
        <f>Rajtlista!H168</f>
        <v>0.50138888888888899</v>
      </c>
      <c r="I161" s="297" t="str">
        <f>IFERROR(VLOOKUP(B161,Idő!B:D,3,FALSE),"-")</f>
        <v>-</v>
      </c>
      <c r="J161" s="298" t="str">
        <f t="shared" si="36"/>
        <v>-</v>
      </c>
      <c r="K161" s="299" t="str">
        <f>IF(ISBLANK('Lövészet beíró'!G162)=TRUE,"",('Lövészet beíró'!G162))</f>
        <v/>
      </c>
      <c r="L161" s="300" t="str">
        <f>IF(ISBLANK('Lövészet beíró'!H162)=TRUE,"",('Lövészet beíró'!H162))</f>
        <v/>
      </c>
      <c r="M161" s="300" t="str">
        <f>IF(ISBLANK('Lövészet beíró'!I162)=TRUE,"",('Lövészet beíró'!I162))</f>
        <v/>
      </c>
      <c r="N161" s="301" t="str">
        <f>IF(ISBLANK('Lövészet beíró'!J162)=TRUE,"",('Lövészet beíró'!J162))</f>
        <v/>
      </c>
      <c r="O161" s="302" t="e">
        <f>SUM('Lövészet beíró'!G162:J162)*Beíró!$O$157</f>
        <v>#N/A</v>
      </c>
      <c r="P161" s="35"/>
      <c r="Q161" s="35"/>
      <c r="R161" s="303" t="str">
        <f t="shared" si="37"/>
        <v>-</v>
      </c>
      <c r="S161" s="37"/>
      <c r="T161" s="304" t="str">
        <f>IFERROR(RANK(R161,$R$158:$R$172,1),"")</f>
        <v/>
      </c>
    </row>
    <row r="162" spans="2:20" ht="14.25" hidden="1" customHeight="1" outlineLevel="1" x14ac:dyDescent="0.25">
      <c r="B162" s="187">
        <f>Rajtlista!B169</f>
        <v>91</v>
      </c>
      <c r="C162" s="255" t="str">
        <f>Rajtlista!C169</f>
        <v>Holéczy-Fehér Bogdán</v>
      </c>
      <c r="D162" s="256" t="str">
        <f t="shared" si="39"/>
        <v>V. kcs. Fiú (2003-2004) - 2 km szabadstílus</v>
      </c>
      <c r="E162" s="256">
        <f>Rajtlista!E169</f>
        <v>38006</v>
      </c>
      <c r="F162" s="256" t="str">
        <f>Rajtlista!F169</f>
        <v>Budapest</v>
      </c>
      <c r="G162" s="256" t="str">
        <f>Rajtlista!G169</f>
        <v>Budapest I. Kerületi Kosztolányi Dezső Gimnázium</v>
      </c>
      <c r="H162" s="297">
        <f>Rajtlista!H169</f>
        <v>0.50173611111111127</v>
      </c>
      <c r="I162" s="297" t="str">
        <f>IFERROR(VLOOKUP(B162,Idő!B:D,3,FALSE),"-")</f>
        <v>-</v>
      </c>
      <c r="J162" s="298" t="str">
        <f t="shared" si="36"/>
        <v>-</v>
      </c>
      <c r="K162" s="299" t="str">
        <f>IF(ISBLANK('Lövészet beíró'!G163)=TRUE,"",('Lövészet beíró'!G163))</f>
        <v/>
      </c>
      <c r="L162" s="300" t="str">
        <f>IF(ISBLANK('Lövészet beíró'!H163)=TRUE,"",('Lövészet beíró'!H163))</f>
        <v/>
      </c>
      <c r="M162" s="300" t="str">
        <f>IF(ISBLANK('Lövészet beíró'!I163)=TRUE,"",('Lövészet beíró'!I163))</f>
        <v/>
      </c>
      <c r="N162" s="301" t="str">
        <f>IF(ISBLANK('Lövészet beíró'!J163)=TRUE,"",('Lövészet beíró'!J163))</f>
        <v/>
      </c>
      <c r="O162" s="302" t="e">
        <f>SUM('Lövészet beíró'!G163:J163)*Beíró!$O$157</f>
        <v>#N/A</v>
      </c>
      <c r="P162" s="35"/>
      <c r="Q162" s="35"/>
      <c r="R162" s="303" t="str">
        <f t="shared" si="37"/>
        <v>-</v>
      </c>
      <c r="S162" s="37"/>
      <c r="T162" s="304" t="str">
        <f t="shared" si="38"/>
        <v/>
      </c>
    </row>
    <row r="163" spans="2:20" ht="14.25" hidden="1" customHeight="1" outlineLevel="1" x14ac:dyDescent="0.25">
      <c r="B163" s="187">
        <f>Rajtlista!B170</f>
        <v>92</v>
      </c>
      <c r="C163" s="255" t="str">
        <f>Rajtlista!C170</f>
        <v>Kovács Hunor</v>
      </c>
      <c r="D163" s="256" t="str">
        <f t="shared" si="39"/>
        <v>V. kcs. Fiú (2003-2004) - 2 km szabadstílus</v>
      </c>
      <c r="E163" s="256">
        <f>Rajtlista!E170</f>
        <v>38176</v>
      </c>
      <c r="F163" s="256" t="str">
        <f>Rajtlista!F170</f>
        <v>Heves</v>
      </c>
      <c r="G163" s="256" t="str">
        <f>Rajtlista!G170</f>
        <v>Vak Bottyán János Katolikus Műszaki és Közgazdasági Szakgimnázium, Gimnázium és Kollégium</v>
      </c>
      <c r="H163" s="297">
        <f>Rajtlista!H170</f>
        <v>0.50208333333333355</v>
      </c>
      <c r="I163" s="297" t="str">
        <f>IFERROR(VLOOKUP(B163,Idő!B:D,3,FALSE),"-")</f>
        <v>-</v>
      </c>
      <c r="J163" s="298" t="str">
        <f t="shared" si="36"/>
        <v>-</v>
      </c>
      <c r="K163" s="299" t="str">
        <f>IF(ISBLANK('Lövészet beíró'!G164)=TRUE,"",('Lövészet beíró'!G164))</f>
        <v/>
      </c>
      <c r="L163" s="300" t="str">
        <f>IF(ISBLANK('Lövészet beíró'!H164)=TRUE,"",('Lövészet beíró'!H164))</f>
        <v/>
      </c>
      <c r="M163" s="300" t="str">
        <f>IF(ISBLANK('Lövészet beíró'!I164)=TRUE,"",('Lövészet beíró'!I164))</f>
        <v/>
      </c>
      <c r="N163" s="301" t="str">
        <f>IF(ISBLANK('Lövészet beíró'!J164)=TRUE,"",('Lövészet beíró'!J164))</f>
        <v/>
      </c>
      <c r="O163" s="302" t="e">
        <f>SUM('Lövészet beíró'!G164:J164)*Beíró!$O$157</f>
        <v>#N/A</v>
      </c>
      <c r="P163" s="35"/>
      <c r="Q163" s="35"/>
      <c r="R163" s="303" t="str">
        <f t="shared" si="37"/>
        <v>-</v>
      </c>
      <c r="S163" s="37"/>
      <c r="T163" s="304" t="str">
        <f t="shared" si="38"/>
        <v/>
      </c>
    </row>
    <row r="164" spans="2:20" ht="14.25" hidden="1" customHeight="1" outlineLevel="1" x14ac:dyDescent="0.25">
      <c r="B164" s="187">
        <f>Rajtlista!B171</f>
        <v>93</v>
      </c>
      <c r="C164" s="255" t="str">
        <f>Rajtlista!C171</f>
        <v>Gyallai Bercel József</v>
      </c>
      <c r="D164" s="256" t="str">
        <f t="shared" si="39"/>
        <v>V. kcs. Fiú (2003-2004) - 2 km szabadstílus</v>
      </c>
      <c r="E164" s="256">
        <f>Rajtlista!E171</f>
        <v>37927</v>
      </c>
      <c r="F164" s="256" t="str">
        <f>Rajtlista!F171</f>
        <v>Heves</v>
      </c>
      <c r="G164" s="256" t="str">
        <f>Rajtlista!G171</f>
        <v>Egri SZC József Attila Szakgimnáziuma, Szakközépiskolája és Kollégiuma</v>
      </c>
      <c r="H164" s="297">
        <f>Rajtlista!H171</f>
        <v>0.50243055555555582</v>
      </c>
      <c r="I164" s="297" t="str">
        <f>IFERROR(VLOOKUP(B164,Idő!B:D,3,FALSE),"-")</f>
        <v>-</v>
      </c>
      <c r="J164" s="298" t="str">
        <f t="shared" si="36"/>
        <v>-</v>
      </c>
      <c r="K164" s="299" t="str">
        <f>IF(ISBLANK('Lövészet beíró'!G165)=TRUE,"",('Lövészet beíró'!G165))</f>
        <v/>
      </c>
      <c r="L164" s="300" t="str">
        <f>IF(ISBLANK('Lövészet beíró'!H165)=TRUE,"",('Lövészet beíró'!H165))</f>
        <v/>
      </c>
      <c r="M164" s="300" t="str">
        <f>IF(ISBLANK('Lövészet beíró'!I165)=TRUE,"",('Lövészet beíró'!I165))</f>
        <v/>
      </c>
      <c r="N164" s="301" t="str">
        <f>IF(ISBLANK('Lövészet beíró'!J165)=TRUE,"",('Lövészet beíró'!J165))</f>
        <v/>
      </c>
      <c r="O164" s="302" t="e">
        <f>SUM('Lövészet beíró'!G165:J165)*Beíró!$O$157</f>
        <v>#N/A</v>
      </c>
      <c r="P164" s="35"/>
      <c r="Q164" s="35"/>
      <c r="R164" s="303" t="str">
        <f t="shared" si="37"/>
        <v>-</v>
      </c>
      <c r="S164" s="37"/>
      <c r="T164" s="315" t="str">
        <f t="shared" si="38"/>
        <v/>
      </c>
    </row>
    <row r="165" spans="2:20" ht="14.25" hidden="1" customHeight="1" outlineLevel="1" x14ac:dyDescent="0.25">
      <c r="B165" s="187">
        <f>Rajtlista!B172</f>
        <v>0</v>
      </c>
      <c r="C165" s="255" t="str">
        <f>Rajtlista!C172</f>
        <v/>
      </c>
      <c r="D165" s="256" t="str">
        <f t="shared" si="39"/>
        <v>V. kcs. Fiú (2003-2004) - 2 km szabadstílus</v>
      </c>
      <c r="E165" s="256" t="str">
        <f>Rajtlista!E172</f>
        <v/>
      </c>
      <c r="F165" s="256" t="str">
        <f>Rajtlista!F172</f>
        <v/>
      </c>
      <c r="G165" s="256" t="str">
        <f>Rajtlista!G172</f>
        <v/>
      </c>
      <c r="H165" s="297">
        <f>Rajtlista!H172</f>
        <v>0.5027777777777781</v>
      </c>
      <c r="I165" s="297" t="str">
        <f>IFERROR(VLOOKUP(B165,Idő!B:D,3,FALSE),"-")</f>
        <v>-</v>
      </c>
      <c r="J165" s="298" t="str">
        <f t="shared" si="36"/>
        <v>-</v>
      </c>
      <c r="K165" s="299" t="str">
        <f>IF(ISBLANK('Lövészet beíró'!G166)=TRUE,"",('Lövészet beíró'!G166))</f>
        <v/>
      </c>
      <c r="L165" s="300" t="str">
        <f>IF(ISBLANK('Lövészet beíró'!H166)=TRUE,"",('Lövészet beíró'!H166))</f>
        <v/>
      </c>
      <c r="M165" s="300" t="str">
        <f>IF(ISBLANK('Lövészet beíró'!I166)=TRUE,"",('Lövészet beíró'!I166))</f>
        <v/>
      </c>
      <c r="N165" s="301" t="str">
        <f>IF(ISBLANK('Lövészet beíró'!J166)=TRUE,"",('Lövészet beíró'!J166))</f>
        <v/>
      </c>
      <c r="O165" s="302" t="e">
        <f>SUM('Lövészet beíró'!G166:J166)*Beíró!$O$157</f>
        <v>#N/A</v>
      </c>
      <c r="P165" s="35"/>
      <c r="Q165" s="35"/>
      <c r="R165" s="303" t="str">
        <f t="shared" si="37"/>
        <v>-</v>
      </c>
      <c r="S165" s="37"/>
      <c r="T165" s="304" t="str">
        <f t="shared" si="38"/>
        <v/>
      </c>
    </row>
    <row r="166" spans="2:20" ht="14.25" hidden="1" customHeight="1" outlineLevel="1" x14ac:dyDescent="0.25">
      <c r="B166" s="187">
        <f>Rajtlista!B173</f>
        <v>0</v>
      </c>
      <c r="C166" s="255" t="str">
        <f>Rajtlista!C173</f>
        <v/>
      </c>
      <c r="D166" s="256" t="str">
        <f t="shared" si="39"/>
        <v>V. kcs. Fiú (2003-2004) - 2 km szabadstílus</v>
      </c>
      <c r="E166" s="256" t="str">
        <f>Rajtlista!E173</f>
        <v/>
      </c>
      <c r="F166" s="256" t="str">
        <f>Rajtlista!F173</f>
        <v/>
      </c>
      <c r="G166" s="256" t="str">
        <f>Rajtlista!G173</f>
        <v/>
      </c>
      <c r="H166" s="297">
        <f>Rajtlista!H173</f>
        <v>0.50312500000000038</v>
      </c>
      <c r="I166" s="297" t="str">
        <f>IFERROR(VLOOKUP(B166,Idő!B:D,3,FALSE),"-")</f>
        <v>-</v>
      </c>
      <c r="J166" s="298" t="str">
        <f t="shared" si="36"/>
        <v>-</v>
      </c>
      <c r="K166" s="299" t="str">
        <f>IF(ISBLANK('Lövészet beíró'!G167)=TRUE,"",('Lövészet beíró'!G167))</f>
        <v/>
      </c>
      <c r="L166" s="300" t="str">
        <f>IF(ISBLANK('Lövészet beíró'!H167)=TRUE,"",('Lövészet beíró'!H167))</f>
        <v/>
      </c>
      <c r="M166" s="300" t="str">
        <f>IF(ISBLANK('Lövészet beíró'!I167)=TRUE,"",('Lövészet beíró'!I167))</f>
        <v/>
      </c>
      <c r="N166" s="301" t="str">
        <f>IF(ISBLANK('Lövészet beíró'!J167)=TRUE,"",('Lövészet beíró'!J167))</f>
        <v/>
      </c>
      <c r="O166" s="302" t="e">
        <f>SUM('Lövészet beíró'!G167:J167)*Beíró!$O$157</f>
        <v>#N/A</v>
      </c>
      <c r="P166" s="35"/>
      <c r="Q166" s="35"/>
      <c r="R166" s="303" t="str">
        <f t="shared" si="37"/>
        <v>-</v>
      </c>
      <c r="S166" s="37"/>
      <c r="T166" s="304" t="str">
        <f t="shared" si="38"/>
        <v/>
      </c>
    </row>
    <row r="167" spans="2:20" ht="14.25" hidden="1" customHeight="1" outlineLevel="1" x14ac:dyDescent="0.25">
      <c r="B167" s="187">
        <f>Rajtlista!B174</f>
        <v>0</v>
      </c>
      <c r="C167" s="255" t="str">
        <f>Rajtlista!C174</f>
        <v/>
      </c>
      <c r="D167" s="256" t="str">
        <f t="shared" si="39"/>
        <v>V. kcs. Fiú (2003-2004) - 2 km szabadstílus</v>
      </c>
      <c r="E167" s="256" t="str">
        <f>Rajtlista!E174</f>
        <v/>
      </c>
      <c r="F167" s="256" t="str">
        <f>Rajtlista!F174</f>
        <v/>
      </c>
      <c r="G167" s="256" t="str">
        <f>Rajtlista!G174</f>
        <v/>
      </c>
      <c r="H167" s="297">
        <f>Rajtlista!H174</f>
        <v>0.50347222222222265</v>
      </c>
      <c r="I167" s="297" t="str">
        <f>IFERROR(VLOOKUP(B167,Idő!B:D,3,FALSE),"-")</f>
        <v>-</v>
      </c>
      <c r="J167" s="298" t="str">
        <f t="shared" si="36"/>
        <v>-</v>
      </c>
      <c r="K167" s="299" t="str">
        <f>IF(ISBLANK('Lövészet beíró'!G168)=TRUE,"",('Lövészet beíró'!G168))</f>
        <v/>
      </c>
      <c r="L167" s="300" t="str">
        <f>IF(ISBLANK('Lövészet beíró'!H168)=TRUE,"",('Lövészet beíró'!H168))</f>
        <v/>
      </c>
      <c r="M167" s="300" t="str">
        <f>IF(ISBLANK('Lövészet beíró'!I168)=TRUE,"",('Lövészet beíró'!I168))</f>
        <v/>
      </c>
      <c r="N167" s="301" t="str">
        <f>IF(ISBLANK('Lövészet beíró'!J168)=TRUE,"",('Lövészet beíró'!J168))</f>
        <v/>
      </c>
      <c r="O167" s="302" t="e">
        <f>SUM('Lövészet beíró'!G168:J168)*Beíró!$O$157</f>
        <v>#N/A</v>
      </c>
      <c r="P167" s="35"/>
      <c r="Q167" s="35"/>
      <c r="R167" s="303" t="str">
        <f t="shared" si="37"/>
        <v>-</v>
      </c>
      <c r="S167" s="37"/>
      <c r="T167" s="304" t="str">
        <f t="shared" si="38"/>
        <v/>
      </c>
    </row>
    <row r="168" spans="2:20" ht="14.25" hidden="1" customHeight="1" outlineLevel="1" x14ac:dyDescent="0.25">
      <c r="B168" s="187">
        <f>Rajtlista!B175</f>
        <v>0</v>
      </c>
      <c r="C168" s="255" t="str">
        <f>Rajtlista!C175</f>
        <v/>
      </c>
      <c r="D168" s="256" t="str">
        <f t="shared" si="39"/>
        <v>V. kcs. Fiú (2003-2004) - 2 km szabadstílus</v>
      </c>
      <c r="E168" s="256" t="str">
        <f>Rajtlista!E175</f>
        <v/>
      </c>
      <c r="F168" s="256" t="str">
        <f>Rajtlista!F175</f>
        <v/>
      </c>
      <c r="G168" s="256" t="str">
        <f>Rajtlista!G175</f>
        <v/>
      </c>
      <c r="H168" s="297">
        <f>Rajtlista!H175</f>
        <v>0.50381944444444493</v>
      </c>
      <c r="I168" s="297" t="str">
        <f>IFERROR(VLOOKUP(B168,Idő!B:D,3,FALSE),"-")</f>
        <v>-</v>
      </c>
      <c r="J168" s="298" t="str">
        <f t="shared" si="36"/>
        <v>-</v>
      </c>
      <c r="K168" s="299" t="str">
        <f>IF(ISBLANK('Lövészet beíró'!G169)=TRUE,"",('Lövészet beíró'!G169))</f>
        <v/>
      </c>
      <c r="L168" s="300" t="str">
        <f>IF(ISBLANK('Lövészet beíró'!H169)=TRUE,"",('Lövészet beíró'!H169))</f>
        <v/>
      </c>
      <c r="M168" s="300" t="str">
        <f>IF(ISBLANK('Lövészet beíró'!I169)=TRUE,"",('Lövészet beíró'!I169))</f>
        <v/>
      </c>
      <c r="N168" s="301" t="str">
        <f>IF(ISBLANK('Lövészet beíró'!J169)=TRUE,"",('Lövészet beíró'!J169))</f>
        <v/>
      </c>
      <c r="O168" s="302" t="e">
        <f>SUM('Lövészet beíró'!G169:J169)*Beíró!$O$157</f>
        <v>#N/A</v>
      </c>
      <c r="P168" s="35"/>
      <c r="Q168" s="35"/>
      <c r="R168" s="303" t="str">
        <f t="shared" si="37"/>
        <v>-</v>
      </c>
      <c r="S168" s="37"/>
      <c r="T168" s="304" t="str">
        <f t="shared" si="38"/>
        <v/>
      </c>
    </row>
    <row r="169" spans="2:20" ht="14.25" hidden="1" customHeight="1" outlineLevel="1" x14ac:dyDescent="0.25">
      <c r="B169" s="187">
        <f>Rajtlista!B176</f>
        <v>0</v>
      </c>
      <c r="C169" s="255" t="str">
        <f>Rajtlista!C176</f>
        <v/>
      </c>
      <c r="D169" s="256" t="str">
        <f t="shared" si="39"/>
        <v>V. kcs. Fiú (2003-2004) - 2 km szabadstílus</v>
      </c>
      <c r="E169" s="256" t="str">
        <f>Rajtlista!E176</f>
        <v/>
      </c>
      <c r="F169" s="256" t="str">
        <f>Rajtlista!F176</f>
        <v/>
      </c>
      <c r="G169" s="256" t="str">
        <f>Rajtlista!G176</f>
        <v/>
      </c>
      <c r="H169" s="297">
        <f>Rajtlista!H176</f>
        <v>0.50416666666666721</v>
      </c>
      <c r="I169" s="297" t="str">
        <f>IFERROR(VLOOKUP(B169,Idő!B:D,3,FALSE),"-")</f>
        <v>-</v>
      </c>
      <c r="J169" s="298" t="str">
        <f t="shared" si="36"/>
        <v>-</v>
      </c>
      <c r="K169" s="299" t="str">
        <f>IF(ISBLANK('Lövészet beíró'!G170)=TRUE,"",('Lövészet beíró'!G170))</f>
        <v/>
      </c>
      <c r="L169" s="300" t="str">
        <f>IF(ISBLANK('Lövészet beíró'!H170)=TRUE,"",('Lövészet beíró'!H170))</f>
        <v/>
      </c>
      <c r="M169" s="300" t="str">
        <f>IF(ISBLANK('Lövészet beíró'!I170)=TRUE,"",('Lövészet beíró'!I170))</f>
        <v/>
      </c>
      <c r="N169" s="301" t="str">
        <f>IF(ISBLANK('Lövészet beíró'!J170)=TRUE,"",('Lövészet beíró'!J170))</f>
        <v/>
      </c>
      <c r="O169" s="302" t="e">
        <f>SUM('Lövészet beíró'!G170:J170)*Beíró!$O$157</f>
        <v>#N/A</v>
      </c>
      <c r="P169" s="35"/>
      <c r="Q169" s="35"/>
      <c r="R169" s="303" t="str">
        <f t="shared" si="37"/>
        <v>-</v>
      </c>
      <c r="S169" s="37"/>
      <c r="T169" s="304" t="str">
        <f t="shared" si="38"/>
        <v/>
      </c>
    </row>
    <row r="170" spans="2:20" ht="14.25" hidden="1" customHeight="1" outlineLevel="1" x14ac:dyDescent="0.25">
      <c r="B170" s="187">
        <f>Rajtlista!B177</f>
        <v>0</v>
      </c>
      <c r="C170" s="255" t="str">
        <f>Rajtlista!C177</f>
        <v/>
      </c>
      <c r="D170" s="256" t="str">
        <f t="shared" si="39"/>
        <v>V. kcs. Fiú (2003-2004) - 2 km szabadstílus</v>
      </c>
      <c r="E170" s="256" t="str">
        <f>Rajtlista!E177</f>
        <v/>
      </c>
      <c r="F170" s="256" t="str">
        <f>Rajtlista!F177</f>
        <v/>
      </c>
      <c r="G170" s="256" t="str">
        <f>Rajtlista!G177</f>
        <v/>
      </c>
      <c r="H170" s="297">
        <f>Rajtlista!H177</f>
        <v>0.50451388888888948</v>
      </c>
      <c r="I170" s="297" t="str">
        <f>IFERROR(VLOOKUP(B170,Idő!B:D,3,FALSE),"-")</f>
        <v>-</v>
      </c>
      <c r="J170" s="298" t="str">
        <f t="shared" si="36"/>
        <v>-</v>
      </c>
      <c r="K170" s="299" t="str">
        <f>IF(ISBLANK('Lövészet beíró'!G171)=TRUE,"",('Lövészet beíró'!G171))</f>
        <v/>
      </c>
      <c r="L170" s="300" t="str">
        <f>IF(ISBLANK('Lövészet beíró'!H171)=TRUE,"",('Lövészet beíró'!H171))</f>
        <v/>
      </c>
      <c r="M170" s="300" t="str">
        <f>IF(ISBLANK('Lövészet beíró'!I171)=TRUE,"",('Lövészet beíró'!I171))</f>
        <v/>
      </c>
      <c r="N170" s="301" t="str">
        <f>IF(ISBLANK('Lövészet beíró'!J171)=TRUE,"",('Lövészet beíró'!J171))</f>
        <v/>
      </c>
      <c r="O170" s="302" t="e">
        <f>SUM('Lövészet beíró'!G171:J171)*Beíró!$O$157</f>
        <v>#N/A</v>
      </c>
      <c r="P170" s="35"/>
      <c r="Q170" s="35"/>
      <c r="R170" s="303" t="str">
        <f t="shared" si="37"/>
        <v>-</v>
      </c>
      <c r="S170" s="37"/>
      <c r="T170" s="304" t="str">
        <f t="shared" si="38"/>
        <v/>
      </c>
    </row>
    <row r="171" spans="2:20" ht="14.25" hidden="1" customHeight="1" outlineLevel="1" x14ac:dyDescent="0.25">
      <c r="B171" s="187">
        <f>Rajtlista!B178</f>
        <v>0</v>
      </c>
      <c r="C171" s="255" t="str">
        <f>Rajtlista!C178</f>
        <v/>
      </c>
      <c r="D171" s="256" t="str">
        <f t="shared" si="39"/>
        <v>V. kcs. Fiú (2003-2004) - 2 km szabadstílus</v>
      </c>
      <c r="E171" s="256" t="str">
        <f>Rajtlista!E178</f>
        <v/>
      </c>
      <c r="F171" s="256" t="str">
        <f>Rajtlista!F178</f>
        <v/>
      </c>
      <c r="G171" s="256" t="str">
        <f>Rajtlista!G178</f>
        <v/>
      </c>
      <c r="H171" s="297">
        <f>Rajtlista!H178</f>
        <v>0.50486111111111176</v>
      </c>
      <c r="I171" s="297" t="str">
        <f>IFERROR(VLOOKUP(B171,Idő!B:D,3,FALSE),"-")</f>
        <v>-</v>
      </c>
      <c r="J171" s="298" t="str">
        <f t="shared" si="36"/>
        <v>-</v>
      </c>
      <c r="K171" s="299" t="str">
        <f>IF(ISBLANK('Lövészet beíró'!G172)=TRUE,"",('Lövészet beíró'!G172))</f>
        <v/>
      </c>
      <c r="L171" s="300" t="str">
        <f>IF(ISBLANK('Lövészet beíró'!H172)=TRUE,"",('Lövészet beíró'!H172))</f>
        <v/>
      </c>
      <c r="M171" s="300" t="str">
        <f>IF(ISBLANK('Lövészet beíró'!I172)=TRUE,"",('Lövészet beíró'!I172))</f>
        <v/>
      </c>
      <c r="N171" s="301" t="str">
        <f>IF(ISBLANK('Lövészet beíró'!J172)=TRUE,"",('Lövészet beíró'!J172))</f>
        <v/>
      </c>
      <c r="O171" s="302" t="e">
        <f>SUM('Lövészet beíró'!G172:J172)*Beíró!$O$157</f>
        <v>#N/A</v>
      </c>
      <c r="P171" s="35"/>
      <c r="Q171" s="35"/>
      <c r="R171" s="303" t="str">
        <f t="shared" si="37"/>
        <v>-</v>
      </c>
      <c r="S171" s="37"/>
      <c r="T171" s="304" t="str">
        <f t="shared" si="38"/>
        <v/>
      </c>
    </row>
    <row r="172" spans="2:20" ht="14.25" hidden="1" customHeight="1" outlineLevel="1" x14ac:dyDescent="0.25">
      <c r="B172" s="187">
        <f>Rajtlista!B179</f>
        <v>0</v>
      </c>
      <c r="C172" s="255" t="str">
        <f>Rajtlista!C179</f>
        <v/>
      </c>
      <c r="D172" s="256" t="str">
        <f t="shared" si="39"/>
        <v>V. kcs. Fiú (2003-2004) - 2 km szabadstílus</v>
      </c>
      <c r="E172" s="256" t="str">
        <f>Rajtlista!E179</f>
        <v/>
      </c>
      <c r="F172" s="256" t="str">
        <f>Rajtlista!F179</f>
        <v/>
      </c>
      <c r="G172" s="256" t="str">
        <f>Rajtlista!G179</f>
        <v/>
      </c>
      <c r="H172" s="297">
        <f>Rajtlista!H179</f>
        <v>0.50520833333333404</v>
      </c>
      <c r="I172" s="297" t="str">
        <f>IFERROR(VLOOKUP(B172,Idő!B:D,3,FALSE),"-")</f>
        <v>-</v>
      </c>
      <c r="J172" s="298" t="str">
        <f t="shared" si="36"/>
        <v>-</v>
      </c>
      <c r="K172" s="299" t="str">
        <f>IF(ISBLANK('Lövészet beíró'!G173)=TRUE,"",('Lövészet beíró'!G173))</f>
        <v/>
      </c>
      <c r="L172" s="300" t="str">
        <f>IF(ISBLANK('Lövészet beíró'!H173)=TRUE,"",('Lövészet beíró'!H173))</f>
        <v/>
      </c>
      <c r="M172" s="300" t="str">
        <f>IF(ISBLANK('Lövészet beíró'!I173)=TRUE,"",('Lövészet beíró'!I173))</f>
        <v/>
      </c>
      <c r="N172" s="301" t="str">
        <f>IF(ISBLANK('Lövészet beíró'!J173)=TRUE,"",('Lövészet beíró'!J173))</f>
        <v/>
      </c>
      <c r="O172" s="302" t="e">
        <f>SUM('Lövészet beíró'!G173:J173)*Beíró!$O$157</f>
        <v>#N/A</v>
      </c>
      <c r="P172" s="35"/>
      <c r="Q172" s="35"/>
      <c r="R172" s="303" t="str">
        <f t="shared" si="37"/>
        <v>-</v>
      </c>
      <c r="S172" s="37"/>
      <c r="T172" s="304" t="str">
        <f t="shared" si="38"/>
        <v/>
      </c>
    </row>
    <row r="173" spans="2:20" ht="14.25" customHeight="1" outlineLevel="1" x14ac:dyDescent="0.25">
      <c r="B173" s="313"/>
      <c r="C173" s="314"/>
      <c r="D173" s="307"/>
      <c r="E173" s="311"/>
      <c r="F173" s="311"/>
      <c r="G173" s="311"/>
      <c r="H173" s="308"/>
      <c r="I173" s="308"/>
      <c r="J173" s="308"/>
      <c r="K173" s="309"/>
      <c r="L173" s="309"/>
      <c r="M173" s="309"/>
      <c r="N173" s="309"/>
      <c r="O173" s="310"/>
      <c r="P173" s="310"/>
      <c r="Q173" s="310"/>
      <c r="R173" s="310"/>
      <c r="S173" s="311"/>
      <c r="T173" s="312"/>
    </row>
    <row r="174" spans="2:20" ht="17.25" hidden="1" customHeight="1" thickBot="1" x14ac:dyDescent="0.3">
      <c r="B174" s="500" t="str">
        <f>+Rajtlista!B181:G181</f>
        <v>VI. kcs. Leány (-2002) - 3 km szabadstílus</v>
      </c>
      <c r="C174" s="501"/>
      <c r="D174" s="502"/>
      <c r="E174" s="502"/>
      <c r="F174" s="502"/>
      <c r="G174" s="503"/>
      <c r="H174" s="278"/>
      <c r="I174" s="279"/>
      <c r="J174" s="279"/>
      <c r="K174" s="280" t="e">
        <f>IF(ISBLANK('Lövészet beíró'!G175)=TRUE,"",('Lövészet beíró'!G175))</f>
        <v>#N/A</v>
      </c>
      <c r="L174" s="281" t="e">
        <f>IF(ISBLANK('Lövészet beíró'!H175)=TRUE,"",('Lövészet beíró'!H175))</f>
        <v>#N/A</v>
      </c>
      <c r="M174" s="281" t="e">
        <f>IF(ISBLANK('Lövészet beíró'!I175)=TRUE,"",('Lövészet beíró'!I175))</f>
        <v>#N/A</v>
      </c>
      <c r="N174" s="282" t="e">
        <f>IF(ISBLANK('Lövészet beíró'!J175)=TRUE,"",('Lövészet beíró'!J175))</f>
        <v>#N/A</v>
      </c>
      <c r="O174" s="40" t="e">
        <f>VLOOKUP(B174,Kategóriák!$C:$N,11,FALSE)/24/60/60</f>
        <v>#N/A</v>
      </c>
      <c r="P174" s="283"/>
      <c r="Q174" s="283"/>
      <c r="R174" s="283"/>
      <c r="S174" s="284"/>
      <c r="T174" s="285"/>
    </row>
    <row r="175" spans="2:20" ht="14.25" hidden="1" customHeight="1" outlineLevel="1" x14ac:dyDescent="0.25">
      <c r="B175" s="286">
        <f>Rajtlista!B182</f>
        <v>94</v>
      </c>
      <c r="C175" s="287" t="str">
        <f>Rajtlista!C182</f>
        <v>Gonda Réka</v>
      </c>
      <c r="D175" s="288" t="str">
        <f>+B174</f>
        <v>VI. kcs. Leány (-2002) - 3 km szabadstílus</v>
      </c>
      <c r="E175" s="288">
        <f>Rajtlista!E182</f>
        <v>37466</v>
      </c>
      <c r="F175" s="288" t="str">
        <f>Rajtlista!F182</f>
        <v>Pest</v>
      </c>
      <c r="G175" s="288" t="str">
        <f>Rajtlista!G182</f>
        <v>Gödöllői Református Líceum Gimnázium</v>
      </c>
      <c r="H175" s="289">
        <f>Rajtlista!H182</f>
        <v>0.50034722222222217</v>
      </c>
      <c r="I175" s="289" t="str">
        <f>IFERROR(VLOOKUP(B175,Idő!B:D,3,FALSE),"-")</f>
        <v>-</v>
      </c>
      <c r="J175" s="290" t="str">
        <f>IFERROR(I175-H175,"-")</f>
        <v>-</v>
      </c>
      <c r="K175" s="291" t="str">
        <f>IF(ISBLANK('Lövészet beíró'!G176)=TRUE,"",('Lövészet beíró'!G176))</f>
        <v/>
      </c>
      <c r="L175" s="292" t="str">
        <f>IF(ISBLANK('Lövészet beíró'!H176)=TRUE,"",('Lövészet beíró'!H176))</f>
        <v/>
      </c>
      <c r="M175" s="292" t="str">
        <f>IF(ISBLANK('Lövészet beíró'!I176)=TRUE,"",('Lövészet beíró'!I176))</f>
        <v/>
      </c>
      <c r="N175" s="293" t="str">
        <f>IF(ISBLANK('Lövészet beíró'!J176)=TRUE,"",('Lövészet beíró'!J176))</f>
        <v/>
      </c>
      <c r="O175" s="294" t="e">
        <f>SUM('Lövészet beíró'!G176:J176)*Beíró!$O$174</f>
        <v>#N/A</v>
      </c>
      <c r="P175" s="29">
        <v>0</v>
      </c>
      <c r="Q175" s="29">
        <v>0</v>
      </c>
      <c r="R175" s="295" t="str">
        <f>IFERROR(J175+O175+P175-Q175,"-")</f>
        <v>-</v>
      </c>
      <c r="S175" s="31"/>
      <c r="T175" s="296" t="str">
        <f>IFERROR(RANK(R175,$R$175:$R$189,1),"")</f>
        <v/>
      </c>
    </row>
    <row r="176" spans="2:20" ht="14.25" hidden="1" customHeight="1" outlineLevel="1" x14ac:dyDescent="0.25">
      <c r="B176" s="187">
        <f>Rajtlista!B183</f>
        <v>95</v>
      </c>
      <c r="C176" s="255" t="str">
        <f>Rajtlista!C183</f>
        <v>Kocsik Nóra</v>
      </c>
      <c r="D176" s="256" t="str">
        <f>+D175</f>
        <v>VI. kcs. Leány (-2002) - 3 km szabadstílus</v>
      </c>
      <c r="E176" s="256">
        <f>Rajtlista!E183</f>
        <v>37105</v>
      </c>
      <c r="F176" s="256" t="str">
        <f>Rajtlista!F183</f>
        <v>Heves</v>
      </c>
      <c r="G176" s="256" t="str">
        <f>Rajtlista!G183</f>
        <v>Neumann János Gimnázium, Szakgimnázium és Kollégium</v>
      </c>
      <c r="H176" s="297">
        <f>Rajtlista!H183</f>
        <v>0.50069444444444444</v>
      </c>
      <c r="I176" s="297" t="str">
        <f>IFERROR(VLOOKUP(B176,Idő!B:D,3,FALSE),"-")</f>
        <v>-</v>
      </c>
      <c r="J176" s="298" t="str">
        <f t="shared" ref="J176:J189" si="40">IFERROR(I176-H176,"-")</f>
        <v>-</v>
      </c>
      <c r="K176" s="299" t="str">
        <f>IF(ISBLANK('Lövészet beíró'!G177)=TRUE,"",('Lövészet beíró'!G177))</f>
        <v/>
      </c>
      <c r="L176" s="300" t="str">
        <f>IF(ISBLANK('Lövészet beíró'!H177)=TRUE,"",('Lövészet beíró'!H177))</f>
        <v/>
      </c>
      <c r="M176" s="300" t="str">
        <f>IF(ISBLANK('Lövészet beíró'!I177)=TRUE,"",('Lövészet beíró'!I177))</f>
        <v/>
      </c>
      <c r="N176" s="301" t="str">
        <f>IF(ISBLANK('Lövészet beíró'!J177)=TRUE,"",('Lövészet beíró'!J177))</f>
        <v/>
      </c>
      <c r="O176" s="302" t="e">
        <f>SUM('Lövészet beíró'!G177:J177)*Beíró!$O$174</f>
        <v>#N/A</v>
      </c>
      <c r="P176" s="35"/>
      <c r="Q176" s="35"/>
      <c r="R176" s="303" t="str">
        <f t="shared" ref="R176:R189" si="41">IFERROR(J176+O176+P176-Q176,"-")</f>
        <v>-</v>
      </c>
      <c r="S176" s="37"/>
      <c r="T176" s="304" t="str">
        <f t="shared" ref="T176:T189" si="42">IFERROR(RANK(R176,$R$175:$R$189,1),"")</f>
        <v/>
      </c>
    </row>
    <row r="177" spans="2:20" ht="14.25" hidden="1" customHeight="1" outlineLevel="1" x14ac:dyDescent="0.25">
      <c r="B177" s="187">
        <f>Rajtlista!B184</f>
        <v>96</v>
      </c>
      <c r="C177" s="255" t="str">
        <f>Rajtlista!C184</f>
        <v>Balogh Zita</v>
      </c>
      <c r="D177" s="256" t="str">
        <f t="shared" ref="D177:D189" si="43">+D176</f>
        <v>VI. kcs. Leány (-2002) - 3 km szabadstílus</v>
      </c>
      <c r="E177" s="256">
        <f>Rajtlista!E184</f>
        <v>37318</v>
      </c>
      <c r="F177" s="256" t="str">
        <f>Rajtlista!F184</f>
        <v>Budapest</v>
      </c>
      <c r="G177" s="256" t="str">
        <f>Rajtlista!G184</f>
        <v>Kanizsay Dorottya Katolikus Gimnázium, Egészségügyi Szakközépiskola és Szakgimnázium</v>
      </c>
      <c r="H177" s="297">
        <f>Rajtlista!H184</f>
        <v>0.50104166666666672</v>
      </c>
      <c r="I177" s="297" t="str">
        <f>IFERROR(VLOOKUP(B177,Idő!B:D,3,FALSE),"-")</f>
        <v>-</v>
      </c>
      <c r="J177" s="298" t="str">
        <f t="shared" si="40"/>
        <v>-</v>
      </c>
      <c r="K177" s="299" t="str">
        <f>IF(ISBLANK('Lövészet beíró'!G178)=TRUE,"",('Lövészet beíró'!G178))</f>
        <v/>
      </c>
      <c r="L177" s="300" t="str">
        <f>IF(ISBLANK('Lövészet beíró'!H178)=TRUE,"",('Lövészet beíró'!H178))</f>
        <v/>
      </c>
      <c r="M177" s="300" t="str">
        <f>IF(ISBLANK('Lövészet beíró'!I178)=TRUE,"",('Lövészet beíró'!I178))</f>
        <v/>
      </c>
      <c r="N177" s="301" t="str">
        <f>IF(ISBLANK('Lövészet beíró'!J178)=TRUE,"",('Lövészet beíró'!J178))</f>
        <v/>
      </c>
      <c r="O177" s="302" t="e">
        <f>SUM('Lövészet beíró'!G178:J178)*Beíró!$O$174</f>
        <v>#N/A</v>
      </c>
      <c r="P177" s="35"/>
      <c r="Q177" s="35"/>
      <c r="R177" s="303" t="str">
        <f t="shared" si="41"/>
        <v>-</v>
      </c>
      <c r="S177" s="37"/>
      <c r="T177" s="304" t="str">
        <f t="shared" si="42"/>
        <v/>
      </c>
    </row>
    <row r="178" spans="2:20" ht="14.25" hidden="1" customHeight="1" outlineLevel="1" x14ac:dyDescent="0.25">
      <c r="B178" s="187">
        <f>Rajtlista!B185</f>
        <v>97</v>
      </c>
      <c r="C178" s="255" t="str">
        <f>Rajtlista!C185</f>
        <v>Németh Luca</v>
      </c>
      <c r="D178" s="256" t="str">
        <f t="shared" si="43"/>
        <v>VI. kcs. Leány (-2002) - 3 km szabadstílus</v>
      </c>
      <c r="E178" s="256">
        <f>Rajtlista!E185</f>
        <v>37545</v>
      </c>
      <c r="F178" s="256" t="str">
        <f>Rajtlista!F185</f>
        <v>Borsod-A-Z</v>
      </c>
      <c r="G178" s="256" t="str">
        <f>Rajtlista!G185</f>
        <v>Fényi Gyula Jezsuita Gimnázium és Kollégium</v>
      </c>
      <c r="H178" s="297">
        <f>Rajtlista!H185</f>
        <v>0.50138888888888899</v>
      </c>
      <c r="I178" s="297" t="str">
        <f>IFERROR(VLOOKUP(B178,Idő!B:D,3,FALSE),"-")</f>
        <v>-</v>
      </c>
      <c r="J178" s="298" t="str">
        <f t="shared" si="40"/>
        <v>-</v>
      </c>
      <c r="K178" s="299" t="str">
        <f>IF(ISBLANK('Lövészet beíró'!G179)=TRUE,"",('Lövészet beíró'!G179))</f>
        <v/>
      </c>
      <c r="L178" s="300" t="str">
        <f>IF(ISBLANK('Lövészet beíró'!H179)=TRUE,"",('Lövészet beíró'!H179))</f>
        <v/>
      </c>
      <c r="M178" s="300" t="str">
        <f>IF(ISBLANK('Lövészet beíró'!I179)=TRUE,"",('Lövészet beíró'!I179))</f>
        <v/>
      </c>
      <c r="N178" s="301" t="str">
        <f>IF(ISBLANK('Lövészet beíró'!J179)=TRUE,"",('Lövészet beíró'!J179))</f>
        <v/>
      </c>
      <c r="O178" s="302" t="e">
        <f>SUM('Lövészet beíró'!G179:J179)*Beíró!$O$174</f>
        <v>#N/A</v>
      </c>
      <c r="P178" s="35"/>
      <c r="Q178" s="35"/>
      <c r="R178" s="303" t="str">
        <f t="shared" si="41"/>
        <v>-</v>
      </c>
      <c r="S178" s="37"/>
      <c r="T178" s="304" t="str">
        <f>IFERROR(RANK(R178,$R$175:$R$189,1),"")</f>
        <v/>
      </c>
    </row>
    <row r="179" spans="2:20" ht="14.25" hidden="1" customHeight="1" outlineLevel="1" x14ac:dyDescent="0.25">
      <c r="B179" s="187">
        <f>Rajtlista!B186</f>
        <v>0</v>
      </c>
      <c r="C179" s="255" t="str">
        <f>Rajtlista!C186</f>
        <v/>
      </c>
      <c r="D179" s="256" t="str">
        <f t="shared" si="43"/>
        <v>VI. kcs. Leány (-2002) - 3 km szabadstílus</v>
      </c>
      <c r="E179" s="256" t="str">
        <f>Rajtlista!E186</f>
        <v/>
      </c>
      <c r="F179" s="256" t="str">
        <f>Rajtlista!F186</f>
        <v/>
      </c>
      <c r="G179" s="256" t="str">
        <f>Rajtlista!G186</f>
        <v/>
      </c>
      <c r="H179" s="297">
        <f>Rajtlista!H186</f>
        <v>0.50173611111111127</v>
      </c>
      <c r="I179" s="297" t="str">
        <f>IFERROR(VLOOKUP(B179,Idő!B:D,3,FALSE),"-")</f>
        <v>-</v>
      </c>
      <c r="J179" s="298" t="str">
        <f t="shared" si="40"/>
        <v>-</v>
      </c>
      <c r="K179" s="299" t="str">
        <f>IF(ISBLANK('Lövészet beíró'!G180)=TRUE,"",('Lövészet beíró'!G180))</f>
        <v/>
      </c>
      <c r="L179" s="300" t="str">
        <f>IF(ISBLANK('Lövészet beíró'!H180)=TRUE,"",('Lövészet beíró'!H180))</f>
        <v/>
      </c>
      <c r="M179" s="300" t="str">
        <f>IF(ISBLANK('Lövészet beíró'!I180)=TRUE,"",('Lövészet beíró'!I180))</f>
        <v/>
      </c>
      <c r="N179" s="301" t="str">
        <f>IF(ISBLANK('Lövészet beíró'!J180)=TRUE,"",('Lövészet beíró'!J180))</f>
        <v/>
      </c>
      <c r="O179" s="302" t="e">
        <f>SUM('Lövészet beíró'!G180:J180)*Beíró!$O$174</f>
        <v>#N/A</v>
      </c>
      <c r="P179" s="35"/>
      <c r="Q179" s="35"/>
      <c r="R179" s="303" t="str">
        <f t="shared" si="41"/>
        <v>-</v>
      </c>
      <c r="S179" s="37"/>
      <c r="T179" s="304" t="str">
        <f t="shared" si="42"/>
        <v/>
      </c>
    </row>
    <row r="180" spans="2:20" ht="14.25" hidden="1" customHeight="1" outlineLevel="1" x14ac:dyDescent="0.25">
      <c r="B180" s="187">
        <f>Rajtlista!B187</f>
        <v>0</v>
      </c>
      <c r="C180" s="255" t="str">
        <f>Rajtlista!C187</f>
        <v/>
      </c>
      <c r="D180" s="256" t="str">
        <f t="shared" si="43"/>
        <v>VI. kcs. Leány (-2002) - 3 km szabadstílus</v>
      </c>
      <c r="E180" s="256" t="str">
        <f>Rajtlista!E187</f>
        <v/>
      </c>
      <c r="F180" s="256" t="str">
        <f>Rajtlista!F187</f>
        <v/>
      </c>
      <c r="G180" s="256" t="str">
        <f>Rajtlista!G187</f>
        <v/>
      </c>
      <c r="H180" s="297">
        <f>Rajtlista!H187</f>
        <v>0.50208333333333355</v>
      </c>
      <c r="I180" s="297" t="str">
        <f>IFERROR(VLOOKUP(B180,Idő!B:D,3,FALSE),"-")</f>
        <v>-</v>
      </c>
      <c r="J180" s="298" t="str">
        <f t="shared" si="40"/>
        <v>-</v>
      </c>
      <c r="K180" s="299" t="str">
        <f>IF(ISBLANK('Lövészet beíró'!G181)=TRUE,"",('Lövészet beíró'!G181))</f>
        <v/>
      </c>
      <c r="L180" s="300" t="str">
        <f>IF(ISBLANK('Lövészet beíró'!H181)=TRUE,"",('Lövészet beíró'!H181))</f>
        <v/>
      </c>
      <c r="M180" s="300" t="str">
        <f>IF(ISBLANK('Lövészet beíró'!I181)=TRUE,"",('Lövészet beíró'!I181))</f>
        <v/>
      </c>
      <c r="N180" s="301" t="str">
        <f>IF(ISBLANK('Lövészet beíró'!J181)=TRUE,"",('Lövészet beíró'!J181))</f>
        <v/>
      </c>
      <c r="O180" s="302" t="e">
        <f>SUM('Lövészet beíró'!G181:J181)*Beíró!$O$174</f>
        <v>#N/A</v>
      </c>
      <c r="P180" s="35"/>
      <c r="Q180" s="35"/>
      <c r="R180" s="303" t="str">
        <f t="shared" si="41"/>
        <v>-</v>
      </c>
      <c r="S180" s="37"/>
      <c r="T180" s="304" t="str">
        <f t="shared" si="42"/>
        <v/>
      </c>
    </row>
    <row r="181" spans="2:20" ht="14.25" hidden="1" customHeight="1" outlineLevel="1" x14ac:dyDescent="0.25">
      <c r="B181" s="187">
        <f>Rajtlista!B188</f>
        <v>0</v>
      </c>
      <c r="C181" s="255" t="str">
        <f>Rajtlista!C188</f>
        <v/>
      </c>
      <c r="D181" s="256" t="str">
        <f t="shared" si="43"/>
        <v>VI. kcs. Leány (-2002) - 3 km szabadstílus</v>
      </c>
      <c r="E181" s="256" t="str">
        <f>Rajtlista!E188</f>
        <v/>
      </c>
      <c r="F181" s="256" t="str">
        <f>Rajtlista!F188</f>
        <v/>
      </c>
      <c r="G181" s="256" t="str">
        <f>Rajtlista!G188</f>
        <v/>
      </c>
      <c r="H181" s="297">
        <f>Rajtlista!H188</f>
        <v>0.50243055555555582</v>
      </c>
      <c r="I181" s="297" t="str">
        <f>IFERROR(VLOOKUP(B181,Idő!B:D,3,FALSE),"-")</f>
        <v>-</v>
      </c>
      <c r="J181" s="298" t="str">
        <f t="shared" si="40"/>
        <v>-</v>
      </c>
      <c r="K181" s="299" t="str">
        <f>IF(ISBLANK('Lövészet beíró'!G182)=TRUE,"",('Lövészet beíró'!G182))</f>
        <v/>
      </c>
      <c r="L181" s="300" t="str">
        <f>IF(ISBLANK('Lövészet beíró'!H182)=TRUE,"",('Lövészet beíró'!H182))</f>
        <v/>
      </c>
      <c r="M181" s="300" t="str">
        <f>IF(ISBLANK('Lövészet beíró'!I182)=TRUE,"",('Lövészet beíró'!I182))</f>
        <v/>
      </c>
      <c r="N181" s="301" t="str">
        <f>IF(ISBLANK('Lövészet beíró'!J182)=TRUE,"",('Lövészet beíró'!J182))</f>
        <v/>
      </c>
      <c r="O181" s="302" t="e">
        <f>SUM('Lövészet beíró'!G182:J182)*Beíró!$O$174</f>
        <v>#N/A</v>
      </c>
      <c r="P181" s="35"/>
      <c r="Q181" s="35"/>
      <c r="R181" s="303" t="str">
        <f t="shared" si="41"/>
        <v>-</v>
      </c>
      <c r="S181" s="37"/>
      <c r="T181" s="315" t="str">
        <f t="shared" si="42"/>
        <v/>
      </c>
    </row>
    <row r="182" spans="2:20" ht="14.25" hidden="1" customHeight="1" outlineLevel="1" x14ac:dyDescent="0.25">
      <c r="B182" s="187">
        <f>Rajtlista!B189</f>
        <v>0</v>
      </c>
      <c r="C182" s="255" t="str">
        <f>Rajtlista!C189</f>
        <v/>
      </c>
      <c r="D182" s="256" t="str">
        <f t="shared" si="43"/>
        <v>VI. kcs. Leány (-2002) - 3 km szabadstílus</v>
      </c>
      <c r="E182" s="256" t="str">
        <f>Rajtlista!E189</f>
        <v/>
      </c>
      <c r="F182" s="256" t="str">
        <f>Rajtlista!F189</f>
        <v/>
      </c>
      <c r="G182" s="256" t="str">
        <f>Rajtlista!G189</f>
        <v/>
      </c>
      <c r="H182" s="297">
        <f>Rajtlista!H189</f>
        <v>0.5027777777777781</v>
      </c>
      <c r="I182" s="297" t="str">
        <f>IFERROR(VLOOKUP(B182,Idő!B:D,3,FALSE),"-")</f>
        <v>-</v>
      </c>
      <c r="J182" s="298" t="str">
        <f t="shared" si="40"/>
        <v>-</v>
      </c>
      <c r="K182" s="299" t="str">
        <f>IF(ISBLANK('Lövészet beíró'!G183)=TRUE,"",('Lövészet beíró'!G183))</f>
        <v/>
      </c>
      <c r="L182" s="300" t="str">
        <f>IF(ISBLANK('Lövészet beíró'!H183)=TRUE,"",('Lövészet beíró'!H183))</f>
        <v/>
      </c>
      <c r="M182" s="300" t="str">
        <f>IF(ISBLANK('Lövészet beíró'!I183)=TRUE,"",('Lövészet beíró'!I183))</f>
        <v/>
      </c>
      <c r="N182" s="301" t="str">
        <f>IF(ISBLANK('Lövészet beíró'!J183)=TRUE,"",('Lövészet beíró'!J183))</f>
        <v/>
      </c>
      <c r="O182" s="302" t="e">
        <f>SUM('Lövészet beíró'!G183:J183)*Beíró!$O$174</f>
        <v>#N/A</v>
      </c>
      <c r="P182" s="35"/>
      <c r="Q182" s="35"/>
      <c r="R182" s="303" t="str">
        <f t="shared" si="41"/>
        <v>-</v>
      </c>
      <c r="S182" s="37"/>
      <c r="T182" s="304" t="str">
        <f t="shared" si="42"/>
        <v/>
      </c>
    </row>
    <row r="183" spans="2:20" ht="14.25" hidden="1" customHeight="1" outlineLevel="1" x14ac:dyDescent="0.25">
      <c r="B183" s="187">
        <f>Rajtlista!B190</f>
        <v>0</v>
      </c>
      <c r="C183" s="255" t="str">
        <f>Rajtlista!C190</f>
        <v/>
      </c>
      <c r="D183" s="256" t="str">
        <f t="shared" si="43"/>
        <v>VI. kcs. Leány (-2002) - 3 km szabadstílus</v>
      </c>
      <c r="E183" s="256" t="str">
        <f>Rajtlista!E190</f>
        <v/>
      </c>
      <c r="F183" s="256" t="str">
        <f>Rajtlista!F190</f>
        <v/>
      </c>
      <c r="G183" s="256" t="str">
        <f>Rajtlista!G190</f>
        <v/>
      </c>
      <c r="H183" s="297">
        <f>Rajtlista!H190</f>
        <v>0.50312500000000038</v>
      </c>
      <c r="I183" s="297" t="str">
        <f>IFERROR(VLOOKUP(B183,Idő!B:D,3,FALSE),"-")</f>
        <v>-</v>
      </c>
      <c r="J183" s="298" t="str">
        <f t="shared" si="40"/>
        <v>-</v>
      </c>
      <c r="K183" s="299" t="str">
        <f>IF(ISBLANK('Lövészet beíró'!G184)=TRUE,"",('Lövészet beíró'!G184))</f>
        <v/>
      </c>
      <c r="L183" s="300" t="str">
        <f>IF(ISBLANK('Lövészet beíró'!H184)=TRUE,"",('Lövészet beíró'!H184))</f>
        <v/>
      </c>
      <c r="M183" s="300" t="str">
        <f>IF(ISBLANK('Lövészet beíró'!I184)=TRUE,"",('Lövészet beíró'!I184))</f>
        <v/>
      </c>
      <c r="N183" s="301" t="str">
        <f>IF(ISBLANK('Lövészet beíró'!J184)=TRUE,"",('Lövészet beíró'!J184))</f>
        <v/>
      </c>
      <c r="O183" s="302" t="e">
        <f>SUM('Lövészet beíró'!G184:J184)*Beíró!$O$174</f>
        <v>#N/A</v>
      </c>
      <c r="P183" s="35"/>
      <c r="Q183" s="35"/>
      <c r="R183" s="303" t="str">
        <f t="shared" si="41"/>
        <v>-</v>
      </c>
      <c r="S183" s="37"/>
      <c r="T183" s="304" t="str">
        <f t="shared" si="42"/>
        <v/>
      </c>
    </row>
    <row r="184" spans="2:20" ht="14.25" hidden="1" customHeight="1" outlineLevel="1" x14ac:dyDescent="0.25">
      <c r="B184" s="187">
        <f>Rajtlista!B191</f>
        <v>0</v>
      </c>
      <c r="C184" s="255" t="str">
        <f>Rajtlista!C191</f>
        <v/>
      </c>
      <c r="D184" s="256" t="str">
        <f t="shared" si="43"/>
        <v>VI. kcs. Leány (-2002) - 3 km szabadstílus</v>
      </c>
      <c r="E184" s="256" t="str">
        <f>Rajtlista!E191</f>
        <v/>
      </c>
      <c r="F184" s="256" t="str">
        <f>Rajtlista!F191</f>
        <v/>
      </c>
      <c r="G184" s="256" t="str">
        <f>Rajtlista!G191</f>
        <v/>
      </c>
      <c r="H184" s="297">
        <f>Rajtlista!H191</f>
        <v>0.50347222222222265</v>
      </c>
      <c r="I184" s="297" t="str">
        <f>IFERROR(VLOOKUP(B184,Idő!B:D,3,FALSE),"-")</f>
        <v>-</v>
      </c>
      <c r="J184" s="298" t="str">
        <f t="shared" si="40"/>
        <v>-</v>
      </c>
      <c r="K184" s="299" t="str">
        <f>IF(ISBLANK('Lövészet beíró'!G185)=TRUE,"",('Lövészet beíró'!G185))</f>
        <v/>
      </c>
      <c r="L184" s="300" t="str">
        <f>IF(ISBLANK('Lövészet beíró'!H185)=TRUE,"",('Lövészet beíró'!H185))</f>
        <v/>
      </c>
      <c r="M184" s="300" t="str">
        <f>IF(ISBLANK('Lövészet beíró'!I185)=TRUE,"",('Lövészet beíró'!I185))</f>
        <v/>
      </c>
      <c r="N184" s="301" t="str">
        <f>IF(ISBLANK('Lövészet beíró'!J185)=TRUE,"",('Lövészet beíró'!J185))</f>
        <v/>
      </c>
      <c r="O184" s="302" t="e">
        <f>SUM('Lövészet beíró'!G185:J185)*Beíró!$O$174</f>
        <v>#N/A</v>
      </c>
      <c r="P184" s="35"/>
      <c r="Q184" s="35"/>
      <c r="R184" s="303" t="str">
        <f t="shared" si="41"/>
        <v>-</v>
      </c>
      <c r="S184" s="37"/>
      <c r="T184" s="304" t="str">
        <f>IFERROR(RANK(R184,$R$175:$R$189,1),"")</f>
        <v/>
      </c>
    </row>
    <row r="185" spans="2:20" ht="14.25" hidden="1" customHeight="1" outlineLevel="1" x14ac:dyDescent="0.25">
      <c r="B185" s="187">
        <f>Rajtlista!B192</f>
        <v>0</v>
      </c>
      <c r="C185" s="255" t="str">
        <f>Rajtlista!C192</f>
        <v/>
      </c>
      <c r="D185" s="256" t="str">
        <f t="shared" si="43"/>
        <v>VI. kcs. Leány (-2002) - 3 km szabadstílus</v>
      </c>
      <c r="E185" s="256" t="str">
        <f>Rajtlista!E192</f>
        <v/>
      </c>
      <c r="F185" s="256" t="str">
        <f>Rajtlista!F192</f>
        <v/>
      </c>
      <c r="G185" s="256" t="str">
        <f>Rajtlista!G192</f>
        <v/>
      </c>
      <c r="H185" s="297">
        <f>Rajtlista!H192</f>
        <v>0.50381944444444493</v>
      </c>
      <c r="I185" s="297" t="str">
        <f>IFERROR(VLOOKUP(B185,Idő!B:D,3,FALSE),"-")</f>
        <v>-</v>
      </c>
      <c r="J185" s="298" t="str">
        <f t="shared" si="40"/>
        <v>-</v>
      </c>
      <c r="K185" s="299" t="str">
        <f>IF(ISBLANK('Lövészet beíró'!G186)=TRUE,"",('Lövészet beíró'!G186))</f>
        <v/>
      </c>
      <c r="L185" s="300" t="str">
        <f>IF(ISBLANK('Lövészet beíró'!H186)=TRUE,"",('Lövészet beíró'!H186))</f>
        <v/>
      </c>
      <c r="M185" s="300" t="str">
        <f>IF(ISBLANK('Lövészet beíró'!I186)=TRUE,"",('Lövészet beíró'!I186))</f>
        <v/>
      </c>
      <c r="N185" s="301" t="str">
        <f>IF(ISBLANK('Lövészet beíró'!J186)=TRUE,"",('Lövészet beíró'!J186))</f>
        <v/>
      </c>
      <c r="O185" s="302" t="e">
        <f>SUM('Lövészet beíró'!G186:J186)*Beíró!$O$174</f>
        <v>#N/A</v>
      </c>
      <c r="P185" s="35"/>
      <c r="Q185" s="35"/>
      <c r="R185" s="303" t="str">
        <f t="shared" si="41"/>
        <v>-</v>
      </c>
      <c r="S185" s="37"/>
      <c r="T185" s="304" t="str">
        <f t="shared" si="42"/>
        <v/>
      </c>
    </row>
    <row r="186" spans="2:20" ht="14.25" hidden="1" customHeight="1" outlineLevel="1" x14ac:dyDescent="0.25">
      <c r="B186" s="187">
        <f>Rajtlista!B193</f>
        <v>0</v>
      </c>
      <c r="C186" s="255" t="str">
        <f>Rajtlista!C193</f>
        <v/>
      </c>
      <c r="D186" s="256" t="str">
        <f t="shared" si="43"/>
        <v>VI. kcs. Leány (-2002) - 3 km szabadstílus</v>
      </c>
      <c r="E186" s="256" t="str">
        <f>Rajtlista!E193</f>
        <v/>
      </c>
      <c r="F186" s="256" t="str">
        <f>Rajtlista!F193</f>
        <v/>
      </c>
      <c r="G186" s="256" t="str">
        <f>Rajtlista!G193</f>
        <v/>
      </c>
      <c r="H186" s="297">
        <f>Rajtlista!H193</f>
        <v>0.50416666666666721</v>
      </c>
      <c r="I186" s="297" t="str">
        <f>IFERROR(VLOOKUP(B186,Idő!B:D,3,FALSE),"-")</f>
        <v>-</v>
      </c>
      <c r="J186" s="298" t="str">
        <f t="shared" si="40"/>
        <v>-</v>
      </c>
      <c r="K186" s="299" t="str">
        <f>IF(ISBLANK('Lövészet beíró'!G187)=TRUE,"",('Lövészet beíró'!G187))</f>
        <v/>
      </c>
      <c r="L186" s="300" t="str">
        <f>IF(ISBLANK('Lövészet beíró'!H187)=TRUE,"",('Lövészet beíró'!H187))</f>
        <v/>
      </c>
      <c r="M186" s="300" t="str">
        <f>IF(ISBLANK('Lövészet beíró'!I187)=TRUE,"",('Lövészet beíró'!I187))</f>
        <v/>
      </c>
      <c r="N186" s="301" t="str">
        <f>IF(ISBLANK('Lövészet beíró'!J187)=TRUE,"",('Lövészet beíró'!J187))</f>
        <v/>
      </c>
      <c r="O186" s="302" t="e">
        <f>SUM('Lövészet beíró'!G187:J187)*Beíró!$O$174</f>
        <v>#N/A</v>
      </c>
      <c r="P186" s="35"/>
      <c r="Q186" s="35"/>
      <c r="R186" s="303" t="str">
        <f t="shared" si="41"/>
        <v>-</v>
      </c>
      <c r="S186" s="37"/>
      <c r="T186" s="304" t="str">
        <f t="shared" si="42"/>
        <v/>
      </c>
    </row>
    <row r="187" spans="2:20" ht="14.25" hidden="1" customHeight="1" outlineLevel="1" x14ac:dyDescent="0.25">
      <c r="B187" s="187">
        <f>Rajtlista!B194</f>
        <v>0</v>
      </c>
      <c r="C187" s="255" t="str">
        <f>Rajtlista!C194</f>
        <v/>
      </c>
      <c r="D187" s="256" t="str">
        <f t="shared" si="43"/>
        <v>VI. kcs. Leány (-2002) - 3 km szabadstílus</v>
      </c>
      <c r="E187" s="256" t="str">
        <f>Rajtlista!E194</f>
        <v/>
      </c>
      <c r="F187" s="256" t="str">
        <f>Rajtlista!F194</f>
        <v/>
      </c>
      <c r="G187" s="256" t="str">
        <f>Rajtlista!G194</f>
        <v/>
      </c>
      <c r="H187" s="297">
        <f>Rajtlista!H194</f>
        <v>0.50451388888888948</v>
      </c>
      <c r="I187" s="297" t="str">
        <f>IFERROR(VLOOKUP(B187,Idő!B:D,3,FALSE),"-")</f>
        <v>-</v>
      </c>
      <c r="J187" s="298" t="str">
        <f t="shared" si="40"/>
        <v>-</v>
      </c>
      <c r="K187" s="299" t="str">
        <f>IF(ISBLANK('Lövészet beíró'!G188)=TRUE,"",('Lövészet beíró'!G188))</f>
        <v/>
      </c>
      <c r="L187" s="300" t="str">
        <f>IF(ISBLANK('Lövészet beíró'!H188)=TRUE,"",('Lövészet beíró'!H188))</f>
        <v/>
      </c>
      <c r="M187" s="300" t="str">
        <f>IF(ISBLANK('Lövészet beíró'!I188)=TRUE,"",('Lövészet beíró'!I188))</f>
        <v/>
      </c>
      <c r="N187" s="301" t="str">
        <f>IF(ISBLANK('Lövészet beíró'!J188)=TRUE,"",('Lövészet beíró'!J188))</f>
        <v/>
      </c>
      <c r="O187" s="302" t="e">
        <f>SUM('Lövészet beíró'!G188:J188)*Beíró!$O$174</f>
        <v>#N/A</v>
      </c>
      <c r="P187" s="35"/>
      <c r="Q187" s="35"/>
      <c r="R187" s="303" t="str">
        <f t="shared" si="41"/>
        <v>-</v>
      </c>
      <c r="S187" s="37"/>
      <c r="T187" s="304" t="str">
        <f t="shared" si="42"/>
        <v/>
      </c>
    </row>
    <row r="188" spans="2:20" ht="14.25" hidden="1" customHeight="1" outlineLevel="1" x14ac:dyDescent="0.25">
      <c r="B188" s="187">
        <f>Rajtlista!B195</f>
        <v>0</v>
      </c>
      <c r="C188" s="255" t="str">
        <f>Rajtlista!C195</f>
        <v/>
      </c>
      <c r="D188" s="256" t="str">
        <f t="shared" si="43"/>
        <v>VI. kcs. Leány (-2002) - 3 km szabadstílus</v>
      </c>
      <c r="E188" s="256" t="str">
        <f>Rajtlista!E195</f>
        <v/>
      </c>
      <c r="F188" s="256" t="str">
        <f>Rajtlista!F195</f>
        <v/>
      </c>
      <c r="G188" s="256" t="str">
        <f>Rajtlista!G195</f>
        <v/>
      </c>
      <c r="H188" s="297">
        <f>Rajtlista!H195</f>
        <v>0.50486111111111176</v>
      </c>
      <c r="I188" s="297" t="str">
        <f>IFERROR(VLOOKUP(B188,Idő!B:D,3,FALSE),"-")</f>
        <v>-</v>
      </c>
      <c r="J188" s="298" t="str">
        <f t="shared" si="40"/>
        <v>-</v>
      </c>
      <c r="K188" s="299" t="str">
        <f>IF(ISBLANK('Lövészet beíró'!G189)=TRUE,"",('Lövészet beíró'!G189))</f>
        <v/>
      </c>
      <c r="L188" s="300" t="str">
        <f>IF(ISBLANK('Lövészet beíró'!H189)=TRUE,"",('Lövészet beíró'!H189))</f>
        <v/>
      </c>
      <c r="M188" s="300" t="str">
        <f>IF(ISBLANK('Lövészet beíró'!I189)=TRUE,"",('Lövészet beíró'!I189))</f>
        <v/>
      </c>
      <c r="N188" s="301" t="str">
        <f>IF(ISBLANK('Lövészet beíró'!J189)=TRUE,"",('Lövészet beíró'!J189))</f>
        <v/>
      </c>
      <c r="O188" s="302" t="e">
        <f>SUM('Lövészet beíró'!G189:J189)*Beíró!$O$174</f>
        <v>#N/A</v>
      </c>
      <c r="P188" s="35"/>
      <c r="Q188" s="35"/>
      <c r="R188" s="303" t="str">
        <f t="shared" si="41"/>
        <v>-</v>
      </c>
      <c r="S188" s="37"/>
      <c r="T188" s="304" t="str">
        <f t="shared" si="42"/>
        <v/>
      </c>
    </row>
    <row r="189" spans="2:20" ht="14.25" hidden="1" customHeight="1" outlineLevel="1" x14ac:dyDescent="0.25">
      <c r="B189" s="187">
        <f>Rajtlista!B196</f>
        <v>0</v>
      </c>
      <c r="C189" s="255" t="str">
        <f>Rajtlista!C196</f>
        <v/>
      </c>
      <c r="D189" s="256" t="str">
        <f t="shared" si="43"/>
        <v>VI. kcs. Leány (-2002) - 3 km szabadstílus</v>
      </c>
      <c r="E189" s="256" t="str">
        <f>Rajtlista!E196</f>
        <v/>
      </c>
      <c r="F189" s="256" t="str">
        <f>Rajtlista!F196</f>
        <v/>
      </c>
      <c r="G189" s="256" t="str">
        <f>Rajtlista!G196</f>
        <v/>
      </c>
      <c r="H189" s="297">
        <f>Rajtlista!H196</f>
        <v>0.50520833333333404</v>
      </c>
      <c r="I189" s="297" t="str">
        <f>IFERROR(VLOOKUP(B189,Idő!B:D,3,FALSE),"-")</f>
        <v>-</v>
      </c>
      <c r="J189" s="298" t="str">
        <f t="shared" si="40"/>
        <v>-</v>
      </c>
      <c r="K189" s="299" t="str">
        <f>IF(ISBLANK('Lövészet beíró'!G190)=TRUE,"",('Lövészet beíró'!G190))</f>
        <v/>
      </c>
      <c r="L189" s="300" t="str">
        <f>IF(ISBLANK('Lövészet beíró'!H190)=TRUE,"",('Lövészet beíró'!H190))</f>
        <v/>
      </c>
      <c r="M189" s="300" t="str">
        <f>IF(ISBLANK('Lövészet beíró'!I190)=TRUE,"",('Lövészet beíró'!I190))</f>
        <v/>
      </c>
      <c r="N189" s="301" t="str">
        <f>IF(ISBLANK('Lövészet beíró'!J190)=TRUE,"",('Lövészet beíró'!J190))</f>
        <v/>
      </c>
      <c r="O189" s="302" t="e">
        <f>SUM('Lövészet beíró'!G190:J190)*Beíró!$O$174</f>
        <v>#N/A</v>
      </c>
      <c r="P189" s="35"/>
      <c r="Q189" s="35"/>
      <c r="R189" s="303" t="str">
        <f t="shared" si="41"/>
        <v>-</v>
      </c>
      <c r="S189" s="37"/>
      <c r="T189" s="304" t="str">
        <f t="shared" si="42"/>
        <v/>
      </c>
    </row>
    <row r="190" spans="2:20" ht="14.25" customHeight="1" outlineLevel="1" x14ac:dyDescent="0.25">
      <c r="B190" s="313"/>
      <c r="C190" s="314"/>
      <c r="D190" s="307"/>
      <c r="E190" s="311"/>
      <c r="F190" s="311"/>
      <c r="G190" s="311"/>
      <c r="H190" s="308"/>
      <c r="I190" s="308"/>
      <c r="J190" s="308"/>
      <c r="K190" s="309"/>
      <c r="L190" s="309"/>
      <c r="M190" s="309"/>
      <c r="N190" s="309"/>
      <c r="O190" s="310"/>
      <c r="P190" s="310"/>
      <c r="Q190" s="310"/>
      <c r="R190" s="310"/>
      <c r="S190" s="311"/>
      <c r="T190" s="312"/>
    </row>
    <row r="191" spans="2:20" ht="17.25" hidden="1" customHeight="1" thickBot="1" x14ac:dyDescent="0.3">
      <c r="B191" s="500" t="str">
        <f>+Rajtlista!B198:G198</f>
        <v>VI. kcs. Fiú (-2002) - 3 km szabadstílus</v>
      </c>
      <c r="C191" s="501"/>
      <c r="D191" s="502"/>
      <c r="E191" s="502"/>
      <c r="F191" s="502"/>
      <c r="G191" s="503"/>
      <c r="H191" s="278"/>
      <c r="I191" s="279"/>
      <c r="J191" s="279"/>
      <c r="K191" s="280" t="e">
        <f>IF(ISBLANK('Lövészet beíró'!G192)=TRUE,"",('Lövészet beíró'!G192))</f>
        <v>#N/A</v>
      </c>
      <c r="L191" s="281" t="e">
        <f>IF(ISBLANK('Lövészet beíró'!H192)=TRUE,"",('Lövészet beíró'!H192))</f>
        <v>#N/A</v>
      </c>
      <c r="M191" s="281" t="e">
        <f>IF(ISBLANK('Lövészet beíró'!I192)=TRUE,"",('Lövészet beíró'!I192))</f>
        <v>#N/A</v>
      </c>
      <c r="N191" s="282" t="e">
        <f>IF(ISBLANK('Lövészet beíró'!J192)=TRUE,"",('Lövészet beíró'!J192))</f>
        <v>#N/A</v>
      </c>
      <c r="O191" s="40" t="e">
        <f>VLOOKUP(B191,Kategóriák!$C:$N,11,FALSE)/24/60/60</f>
        <v>#N/A</v>
      </c>
      <c r="P191" s="283"/>
      <c r="Q191" s="283"/>
      <c r="R191" s="283"/>
      <c r="S191" s="284"/>
      <c r="T191" s="285"/>
    </row>
    <row r="192" spans="2:20" ht="14.25" hidden="1" customHeight="1" outlineLevel="1" x14ac:dyDescent="0.25">
      <c r="B192" s="286">
        <f>Rajtlista!B199</f>
        <v>98</v>
      </c>
      <c r="C192" s="287" t="str">
        <f>Rajtlista!C199</f>
        <v>Kovács-Oroszlán Márton</v>
      </c>
      <c r="D192" s="288" t="str">
        <f>+B191</f>
        <v>VI. kcs. Fiú (-2002) - 3 km szabadstílus</v>
      </c>
      <c r="E192" s="288">
        <f>Rajtlista!E199</f>
        <v>36868</v>
      </c>
      <c r="F192" s="288" t="str">
        <f>Rajtlista!F199</f>
        <v>Budapest</v>
      </c>
      <c r="G192" s="288" t="str">
        <f>Rajtlista!G199</f>
        <v>Veres Pálné Gimnázium</v>
      </c>
      <c r="H192" s="289">
        <f>Rajtlista!H199</f>
        <v>0.50034722222222217</v>
      </c>
      <c r="I192" s="289" t="str">
        <f>IFERROR(VLOOKUP(B192,Idő!B:D,3,FALSE),"-")</f>
        <v>-</v>
      </c>
      <c r="J192" s="290" t="str">
        <f>IFERROR(I192-H192,"-")</f>
        <v>-</v>
      </c>
      <c r="K192" s="291" t="str">
        <f>IF(ISBLANK('Lövészet beíró'!G193)=TRUE,"",('Lövészet beíró'!G193))</f>
        <v/>
      </c>
      <c r="L192" s="292" t="str">
        <f>IF(ISBLANK('Lövészet beíró'!H193)=TRUE,"",('Lövészet beíró'!H193))</f>
        <v/>
      </c>
      <c r="M192" s="292" t="str">
        <f>IF(ISBLANK('Lövészet beíró'!I193)=TRUE,"",('Lövészet beíró'!I193))</f>
        <v/>
      </c>
      <c r="N192" s="293" t="str">
        <f>IF(ISBLANK('Lövészet beíró'!J193)=TRUE,"",('Lövészet beíró'!J193))</f>
        <v/>
      </c>
      <c r="O192" s="294" t="e">
        <f>SUM('Lövészet beíró'!G193:J193)*Beíró!$O$191</f>
        <v>#N/A</v>
      </c>
      <c r="P192" s="29">
        <v>0</v>
      </c>
      <c r="Q192" s="29">
        <v>0</v>
      </c>
      <c r="R192" s="295" t="str">
        <f>IFERROR(J192+O192+P192-Q192,"-")</f>
        <v>-</v>
      </c>
      <c r="S192" s="31"/>
      <c r="T192" s="296" t="str">
        <f>IFERROR(RANK(R192,$R$192:$R$206,1),"")</f>
        <v/>
      </c>
    </row>
    <row r="193" spans="2:20" ht="14.25" hidden="1" customHeight="1" outlineLevel="1" x14ac:dyDescent="0.25">
      <c r="B193" s="187">
        <f>Rajtlista!B200</f>
        <v>99</v>
      </c>
      <c r="C193" s="255" t="str">
        <f>Rajtlista!C200</f>
        <v>Hardi Ádám</v>
      </c>
      <c r="D193" s="256" t="str">
        <f>+D192</f>
        <v>VI. kcs. Fiú (-2002) - 3 km szabadstílus</v>
      </c>
      <c r="E193" s="256">
        <f>Rajtlista!E200</f>
        <v>37461</v>
      </c>
      <c r="F193" s="256" t="str">
        <f>Rajtlista!F200</f>
        <v>Baranya</v>
      </c>
      <c r="G193" s="256" t="str">
        <f>Rajtlista!G200</f>
        <v>Pécsi Leőwey Klára Gimnázium</v>
      </c>
      <c r="H193" s="297">
        <f>Rajtlista!H200</f>
        <v>0.50069444444444444</v>
      </c>
      <c r="I193" s="297" t="str">
        <f>IFERROR(VLOOKUP(B193,Idő!B:D,3,FALSE),"-")</f>
        <v>-</v>
      </c>
      <c r="J193" s="298" t="str">
        <f t="shared" ref="J193:J206" si="44">IFERROR(I193-H193,"-")</f>
        <v>-</v>
      </c>
      <c r="K193" s="299" t="str">
        <f>IF(ISBLANK('Lövészet beíró'!G194)=TRUE,"",('Lövészet beíró'!G194))</f>
        <v/>
      </c>
      <c r="L193" s="300" t="str">
        <f>IF(ISBLANK('Lövészet beíró'!H194)=TRUE,"",('Lövészet beíró'!H194))</f>
        <v/>
      </c>
      <c r="M193" s="300" t="str">
        <f>IF(ISBLANK('Lövészet beíró'!I194)=TRUE,"",('Lövészet beíró'!I194))</f>
        <v/>
      </c>
      <c r="N193" s="301" t="str">
        <f>IF(ISBLANK('Lövészet beíró'!J194)=TRUE,"",('Lövészet beíró'!J194))</f>
        <v/>
      </c>
      <c r="O193" s="302" t="e">
        <f>SUM('Lövészet beíró'!G194:J194)*Beíró!$O$191</f>
        <v>#N/A</v>
      </c>
      <c r="P193" s="35"/>
      <c r="Q193" s="35"/>
      <c r="R193" s="303" t="str">
        <f t="shared" ref="R193:R206" si="45">IFERROR(J193+O193+P193-Q193,"-")</f>
        <v>-</v>
      </c>
      <c r="S193" s="37"/>
      <c r="T193" s="304" t="str">
        <f t="shared" ref="T193:T206" si="46">IFERROR(RANK(R193,$R$192:$R$206,1),"")</f>
        <v/>
      </c>
    </row>
    <row r="194" spans="2:20" ht="14.25" hidden="1" customHeight="1" outlineLevel="1" x14ac:dyDescent="0.25">
      <c r="B194" s="187">
        <f>Rajtlista!B201</f>
        <v>100</v>
      </c>
      <c r="C194" s="255" t="str">
        <f>Rajtlista!C201</f>
        <v>Merkl Levente</v>
      </c>
      <c r="D194" s="256" t="str">
        <f t="shared" ref="D194:D206" si="47">+D193</f>
        <v>VI. kcs. Fiú (-2002) - 3 km szabadstílus</v>
      </c>
      <c r="E194" s="256">
        <f>Rajtlista!E201</f>
        <v>37213</v>
      </c>
      <c r="F194" s="256" t="str">
        <f>Rajtlista!F201</f>
        <v>Baranya</v>
      </c>
      <c r="G194" s="256" t="str">
        <f>Rajtlista!G201</f>
        <v>Ciszterci Rend Nagy Lajos Gimnáziuma és Kollégiuma</v>
      </c>
      <c r="H194" s="297">
        <f>Rajtlista!H201</f>
        <v>0.50104166666666672</v>
      </c>
      <c r="I194" s="297" t="str">
        <f>IFERROR(VLOOKUP(B194,Idő!B:D,3,FALSE),"-")</f>
        <v>-</v>
      </c>
      <c r="J194" s="298" t="str">
        <f t="shared" si="44"/>
        <v>-</v>
      </c>
      <c r="K194" s="299" t="str">
        <f>IF(ISBLANK('Lövészet beíró'!G195)=TRUE,"",('Lövészet beíró'!G195))</f>
        <v/>
      </c>
      <c r="L194" s="300" t="str">
        <f>IF(ISBLANK('Lövészet beíró'!H195)=TRUE,"",('Lövészet beíró'!H195))</f>
        <v/>
      </c>
      <c r="M194" s="300" t="str">
        <f>IF(ISBLANK('Lövészet beíró'!I195)=TRUE,"",('Lövészet beíró'!I195))</f>
        <v/>
      </c>
      <c r="N194" s="301" t="str">
        <f>IF(ISBLANK('Lövészet beíró'!J195)=TRUE,"",('Lövészet beíró'!J195))</f>
        <v/>
      </c>
      <c r="O194" s="302" t="e">
        <f>SUM('Lövészet beíró'!G195:J195)*Beíró!$O$191</f>
        <v>#N/A</v>
      </c>
      <c r="P194" s="35"/>
      <c r="Q194" s="35"/>
      <c r="R194" s="303" t="str">
        <f t="shared" si="45"/>
        <v>-</v>
      </c>
      <c r="S194" s="37"/>
      <c r="T194" s="304" t="str">
        <f t="shared" si="46"/>
        <v/>
      </c>
    </row>
    <row r="195" spans="2:20" ht="14.25" hidden="1" customHeight="1" outlineLevel="1" x14ac:dyDescent="0.25">
      <c r="B195" s="187">
        <f>Rajtlista!B202</f>
        <v>101</v>
      </c>
      <c r="C195" s="255" t="str">
        <f>Rajtlista!C202</f>
        <v>Kovács-Oroszlán Dániel</v>
      </c>
      <c r="D195" s="256" t="str">
        <f t="shared" si="47"/>
        <v>VI. kcs. Fiú (-2002) - 3 km szabadstílus</v>
      </c>
      <c r="E195" s="256">
        <f>Rajtlista!E202</f>
        <v>36868</v>
      </c>
      <c r="F195" s="256" t="str">
        <f>Rajtlista!F202</f>
        <v>Budapest</v>
      </c>
      <c r="G195" s="256" t="str">
        <f>Rajtlista!G202</f>
        <v>Veres Pálné Gimnázium</v>
      </c>
      <c r="H195" s="297">
        <f>Rajtlista!H202</f>
        <v>0.50138888888888899</v>
      </c>
      <c r="I195" s="297" t="str">
        <f>IFERROR(VLOOKUP(B195,Idő!B:D,3,FALSE),"-")</f>
        <v>-</v>
      </c>
      <c r="J195" s="298" t="str">
        <f t="shared" si="44"/>
        <v>-</v>
      </c>
      <c r="K195" s="299" t="str">
        <f>IF(ISBLANK('Lövészet beíró'!G196)=TRUE,"",('Lövészet beíró'!G196))</f>
        <v/>
      </c>
      <c r="L195" s="300" t="str">
        <f>IF(ISBLANK('Lövészet beíró'!H196)=TRUE,"",('Lövészet beíró'!H196))</f>
        <v/>
      </c>
      <c r="M195" s="300" t="str">
        <f>IF(ISBLANK('Lövészet beíró'!I196)=TRUE,"",('Lövészet beíró'!I196))</f>
        <v/>
      </c>
      <c r="N195" s="301" t="str">
        <f>IF(ISBLANK('Lövészet beíró'!J196)=TRUE,"",('Lövészet beíró'!J196))</f>
        <v/>
      </c>
      <c r="O195" s="302" t="e">
        <f>SUM('Lövészet beíró'!G196:J196)*Beíró!$O$191</f>
        <v>#N/A</v>
      </c>
      <c r="P195" s="35"/>
      <c r="Q195" s="35"/>
      <c r="R195" s="303" t="str">
        <f t="shared" si="45"/>
        <v>-</v>
      </c>
      <c r="S195" s="37"/>
      <c r="T195" s="304" t="str">
        <f t="shared" si="46"/>
        <v/>
      </c>
    </row>
    <row r="196" spans="2:20" ht="14.25" hidden="1" customHeight="1" outlineLevel="1" x14ac:dyDescent="0.25">
      <c r="B196" s="187">
        <f>Rajtlista!B203</f>
        <v>102</v>
      </c>
      <c r="C196" s="255" t="str">
        <f>Rajtlista!C203</f>
        <v>Kovács Péter</v>
      </c>
      <c r="D196" s="256" t="str">
        <f t="shared" si="47"/>
        <v>VI. kcs. Fiú (-2002) - 3 km szabadstílus</v>
      </c>
      <c r="E196" s="256">
        <f>Rajtlista!E203</f>
        <v>37313</v>
      </c>
      <c r="F196" s="256" t="str">
        <f>Rajtlista!F203</f>
        <v>Budapest</v>
      </c>
      <c r="G196" s="256" t="str">
        <f>Rajtlista!G203</f>
        <v>Budapesti Fazekas Mihály Gyakorló Általános Iskola és Gimnázium</v>
      </c>
      <c r="H196" s="297">
        <f>Rajtlista!H203</f>
        <v>0.50173611111111127</v>
      </c>
      <c r="I196" s="297" t="str">
        <f>IFERROR(VLOOKUP(B196,Idő!B:D,3,FALSE),"-")</f>
        <v>-</v>
      </c>
      <c r="J196" s="298" t="str">
        <f t="shared" si="44"/>
        <v>-</v>
      </c>
      <c r="K196" s="299" t="str">
        <f>IF(ISBLANK('Lövészet beíró'!G197)=TRUE,"",('Lövészet beíró'!G197))</f>
        <v/>
      </c>
      <c r="L196" s="300" t="str">
        <f>IF(ISBLANK('Lövészet beíró'!H197)=TRUE,"",('Lövészet beíró'!H197))</f>
        <v/>
      </c>
      <c r="M196" s="300" t="str">
        <f>IF(ISBLANK('Lövészet beíró'!I197)=TRUE,"",('Lövészet beíró'!I197))</f>
        <v/>
      </c>
      <c r="N196" s="301" t="str">
        <f>IF(ISBLANK('Lövészet beíró'!J197)=TRUE,"",('Lövészet beíró'!J197))</f>
        <v/>
      </c>
      <c r="O196" s="302" t="e">
        <f>SUM('Lövészet beíró'!G197:J197)*Beíró!$O$191</f>
        <v>#N/A</v>
      </c>
      <c r="P196" s="35"/>
      <c r="Q196" s="35"/>
      <c r="R196" s="303" t="str">
        <f t="shared" si="45"/>
        <v>-</v>
      </c>
      <c r="S196" s="37"/>
      <c r="T196" s="304" t="str">
        <f t="shared" si="46"/>
        <v/>
      </c>
    </row>
    <row r="197" spans="2:20" ht="14.25" hidden="1" customHeight="1" outlineLevel="1" x14ac:dyDescent="0.25">
      <c r="B197" s="187">
        <f>Rajtlista!B204</f>
        <v>0</v>
      </c>
      <c r="C197" s="255" t="str">
        <f>Rajtlista!C204</f>
        <v/>
      </c>
      <c r="D197" s="256" t="str">
        <f t="shared" si="47"/>
        <v>VI. kcs. Fiú (-2002) - 3 km szabadstílus</v>
      </c>
      <c r="E197" s="256" t="str">
        <f>Rajtlista!E204</f>
        <v/>
      </c>
      <c r="F197" s="256" t="str">
        <f>Rajtlista!F204</f>
        <v/>
      </c>
      <c r="G197" s="256" t="str">
        <f>Rajtlista!G204</f>
        <v/>
      </c>
      <c r="H197" s="297">
        <f>Rajtlista!H204</f>
        <v>0.50208333333333355</v>
      </c>
      <c r="I197" s="297" t="str">
        <f>IFERROR(VLOOKUP(B197,Idő!B:D,3,FALSE),"-")</f>
        <v>-</v>
      </c>
      <c r="J197" s="298" t="str">
        <f t="shared" si="44"/>
        <v>-</v>
      </c>
      <c r="K197" s="299" t="str">
        <f>IF(ISBLANK('Lövészet beíró'!G198)=TRUE,"",('Lövészet beíró'!G198))</f>
        <v/>
      </c>
      <c r="L197" s="300" t="str">
        <f>IF(ISBLANK('Lövészet beíró'!H198)=TRUE,"",('Lövészet beíró'!H198))</f>
        <v/>
      </c>
      <c r="M197" s="300" t="str">
        <f>IF(ISBLANK('Lövészet beíró'!I198)=TRUE,"",('Lövészet beíró'!I198))</f>
        <v/>
      </c>
      <c r="N197" s="301" t="str">
        <f>IF(ISBLANK('Lövészet beíró'!J198)=TRUE,"",('Lövészet beíró'!J198))</f>
        <v/>
      </c>
      <c r="O197" s="302" t="e">
        <f>SUM('Lövészet beíró'!G198:J198)*Beíró!$O$191</f>
        <v>#N/A</v>
      </c>
      <c r="P197" s="35"/>
      <c r="Q197" s="35"/>
      <c r="R197" s="303" t="str">
        <f t="shared" si="45"/>
        <v>-</v>
      </c>
      <c r="S197" s="37"/>
      <c r="T197" s="304" t="str">
        <f t="shared" si="46"/>
        <v/>
      </c>
    </row>
    <row r="198" spans="2:20" ht="14.25" hidden="1" customHeight="1" outlineLevel="1" x14ac:dyDescent="0.25">
      <c r="B198" s="187">
        <f>Rajtlista!B205</f>
        <v>0</v>
      </c>
      <c r="C198" s="255" t="str">
        <f>Rajtlista!C205</f>
        <v/>
      </c>
      <c r="D198" s="256" t="str">
        <f t="shared" si="47"/>
        <v>VI. kcs. Fiú (-2002) - 3 km szabadstílus</v>
      </c>
      <c r="E198" s="256" t="str">
        <f>Rajtlista!E205</f>
        <v/>
      </c>
      <c r="F198" s="256" t="str">
        <f>Rajtlista!F205</f>
        <v/>
      </c>
      <c r="G198" s="256" t="str">
        <f>Rajtlista!G205</f>
        <v/>
      </c>
      <c r="H198" s="297">
        <f>Rajtlista!H205</f>
        <v>0.50243055555555582</v>
      </c>
      <c r="I198" s="297" t="str">
        <f>IFERROR(VLOOKUP(B198,Idő!B:D,3,FALSE),"-")</f>
        <v>-</v>
      </c>
      <c r="J198" s="298" t="str">
        <f t="shared" si="44"/>
        <v>-</v>
      </c>
      <c r="K198" s="299" t="str">
        <f>IF(ISBLANK('Lövészet beíró'!G199)=TRUE,"",('Lövészet beíró'!G199))</f>
        <v/>
      </c>
      <c r="L198" s="300" t="str">
        <f>IF(ISBLANK('Lövészet beíró'!H199)=TRUE,"",('Lövészet beíró'!H199))</f>
        <v/>
      </c>
      <c r="M198" s="300" t="str">
        <f>IF(ISBLANK('Lövészet beíró'!I199)=TRUE,"",('Lövészet beíró'!I199))</f>
        <v/>
      </c>
      <c r="N198" s="301" t="str">
        <f>IF(ISBLANK('Lövészet beíró'!J199)=TRUE,"",('Lövészet beíró'!J199))</f>
        <v/>
      </c>
      <c r="O198" s="302" t="e">
        <f>SUM('Lövészet beíró'!G199:J199)*Beíró!$O$191</f>
        <v>#N/A</v>
      </c>
      <c r="P198" s="35"/>
      <c r="Q198" s="35"/>
      <c r="R198" s="303" t="str">
        <f t="shared" si="45"/>
        <v>-</v>
      </c>
      <c r="S198" s="37"/>
      <c r="T198" s="315" t="str">
        <f>IFERROR(RANK(R198,$R$192:$R$206,1),"")</f>
        <v/>
      </c>
    </row>
    <row r="199" spans="2:20" ht="14.25" hidden="1" customHeight="1" outlineLevel="1" x14ac:dyDescent="0.25">
      <c r="B199" s="187">
        <f>Rajtlista!B206</f>
        <v>0</v>
      </c>
      <c r="C199" s="255" t="str">
        <f>Rajtlista!C206</f>
        <v/>
      </c>
      <c r="D199" s="256" t="str">
        <f t="shared" si="47"/>
        <v>VI. kcs. Fiú (-2002) - 3 km szabadstílus</v>
      </c>
      <c r="E199" s="256" t="str">
        <f>Rajtlista!E206</f>
        <v/>
      </c>
      <c r="F199" s="256" t="str">
        <f>Rajtlista!F206</f>
        <v/>
      </c>
      <c r="G199" s="256" t="str">
        <f>Rajtlista!G206</f>
        <v/>
      </c>
      <c r="H199" s="297">
        <f>Rajtlista!H206</f>
        <v>0.5027777777777781</v>
      </c>
      <c r="I199" s="297" t="str">
        <f>IFERROR(VLOOKUP(B199,Idő!B:D,3,FALSE),"-")</f>
        <v>-</v>
      </c>
      <c r="J199" s="298" t="str">
        <f t="shared" si="44"/>
        <v>-</v>
      </c>
      <c r="K199" s="299" t="str">
        <f>IF(ISBLANK('Lövészet beíró'!G200)=TRUE,"",('Lövészet beíró'!G200))</f>
        <v/>
      </c>
      <c r="L199" s="300" t="str">
        <f>IF(ISBLANK('Lövészet beíró'!H200)=TRUE,"",('Lövészet beíró'!H200))</f>
        <v/>
      </c>
      <c r="M199" s="300" t="str">
        <f>IF(ISBLANK('Lövészet beíró'!I200)=TRUE,"",('Lövészet beíró'!I200))</f>
        <v/>
      </c>
      <c r="N199" s="301" t="str">
        <f>IF(ISBLANK('Lövészet beíró'!J200)=TRUE,"",('Lövészet beíró'!J200))</f>
        <v/>
      </c>
      <c r="O199" s="302" t="e">
        <f>SUM('Lövészet beíró'!G200:J200)*Beíró!$O$191</f>
        <v>#N/A</v>
      </c>
      <c r="P199" s="35"/>
      <c r="Q199" s="35"/>
      <c r="R199" s="303" t="str">
        <f t="shared" si="45"/>
        <v>-</v>
      </c>
      <c r="S199" s="37"/>
      <c r="T199" s="304" t="str">
        <f t="shared" si="46"/>
        <v/>
      </c>
    </row>
    <row r="200" spans="2:20" ht="14.25" hidden="1" customHeight="1" outlineLevel="1" x14ac:dyDescent="0.25">
      <c r="B200" s="187">
        <f>Rajtlista!B207</f>
        <v>0</v>
      </c>
      <c r="C200" s="255" t="str">
        <f>Rajtlista!C207</f>
        <v/>
      </c>
      <c r="D200" s="256" t="str">
        <f t="shared" si="47"/>
        <v>VI. kcs. Fiú (-2002) - 3 km szabadstílus</v>
      </c>
      <c r="E200" s="256" t="str">
        <f>Rajtlista!E207</f>
        <v/>
      </c>
      <c r="F200" s="256" t="str">
        <f>Rajtlista!F207</f>
        <v/>
      </c>
      <c r="G200" s="256" t="str">
        <f>Rajtlista!G207</f>
        <v/>
      </c>
      <c r="H200" s="297">
        <f>Rajtlista!H207</f>
        <v>0.50312500000000038</v>
      </c>
      <c r="I200" s="297" t="str">
        <f>IFERROR(VLOOKUP(B200,Idő!B:D,3,FALSE),"-")</f>
        <v>-</v>
      </c>
      <c r="J200" s="298" t="str">
        <f t="shared" si="44"/>
        <v>-</v>
      </c>
      <c r="K200" s="299" t="str">
        <f>IF(ISBLANK('Lövészet beíró'!G201)=TRUE,"",('Lövészet beíró'!G201))</f>
        <v/>
      </c>
      <c r="L200" s="300" t="str">
        <f>IF(ISBLANK('Lövészet beíró'!H201)=TRUE,"",('Lövészet beíró'!H201))</f>
        <v/>
      </c>
      <c r="M200" s="300" t="str">
        <f>IF(ISBLANK('Lövészet beíró'!I201)=TRUE,"",('Lövészet beíró'!I201))</f>
        <v/>
      </c>
      <c r="N200" s="301" t="str">
        <f>IF(ISBLANK('Lövészet beíró'!J201)=TRUE,"",('Lövészet beíró'!J201))</f>
        <v/>
      </c>
      <c r="O200" s="302" t="e">
        <f>SUM('Lövészet beíró'!G201:J201)*Beíró!$O$191</f>
        <v>#N/A</v>
      </c>
      <c r="P200" s="35"/>
      <c r="Q200" s="35"/>
      <c r="R200" s="303" t="str">
        <f t="shared" si="45"/>
        <v>-</v>
      </c>
      <c r="S200" s="37"/>
      <c r="T200" s="304" t="str">
        <f t="shared" si="46"/>
        <v/>
      </c>
    </row>
    <row r="201" spans="2:20" ht="14.25" hidden="1" customHeight="1" outlineLevel="1" x14ac:dyDescent="0.25">
      <c r="B201" s="187">
        <f>Rajtlista!B208</f>
        <v>0</v>
      </c>
      <c r="C201" s="255" t="str">
        <f>Rajtlista!C208</f>
        <v/>
      </c>
      <c r="D201" s="256" t="str">
        <f t="shared" si="47"/>
        <v>VI. kcs. Fiú (-2002) - 3 km szabadstílus</v>
      </c>
      <c r="E201" s="256" t="str">
        <f>Rajtlista!E208</f>
        <v/>
      </c>
      <c r="F201" s="256" t="str">
        <f>Rajtlista!F208</f>
        <v/>
      </c>
      <c r="G201" s="256" t="str">
        <f>Rajtlista!G208</f>
        <v/>
      </c>
      <c r="H201" s="297">
        <f>Rajtlista!H208</f>
        <v>0.50347222222222265</v>
      </c>
      <c r="I201" s="297" t="str">
        <f>IFERROR(VLOOKUP(B201,Idő!B:D,3,FALSE),"-")</f>
        <v>-</v>
      </c>
      <c r="J201" s="298" t="str">
        <f t="shared" si="44"/>
        <v>-</v>
      </c>
      <c r="K201" s="299" t="str">
        <f>IF(ISBLANK('Lövészet beíró'!G202)=TRUE,"",('Lövészet beíró'!G202))</f>
        <v/>
      </c>
      <c r="L201" s="300" t="str">
        <f>IF(ISBLANK('Lövészet beíró'!H202)=TRUE,"",('Lövészet beíró'!H202))</f>
        <v/>
      </c>
      <c r="M201" s="300" t="str">
        <f>IF(ISBLANK('Lövészet beíró'!I202)=TRUE,"",('Lövészet beíró'!I202))</f>
        <v/>
      </c>
      <c r="N201" s="301" t="str">
        <f>IF(ISBLANK('Lövészet beíró'!J202)=TRUE,"",('Lövészet beíró'!J202))</f>
        <v/>
      </c>
      <c r="O201" s="302" t="e">
        <f>SUM('Lövészet beíró'!G202:J202)*Beíró!$O$191</f>
        <v>#N/A</v>
      </c>
      <c r="P201" s="35"/>
      <c r="Q201" s="35"/>
      <c r="R201" s="303" t="str">
        <f t="shared" si="45"/>
        <v>-</v>
      </c>
      <c r="S201" s="37"/>
      <c r="T201" s="304" t="str">
        <f t="shared" si="46"/>
        <v/>
      </c>
    </row>
    <row r="202" spans="2:20" ht="14.25" hidden="1" customHeight="1" outlineLevel="1" x14ac:dyDescent="0.25">
      <c r="B202" s="187">
        <f>Rajtlista!B209</f>
        <v>0</v>
      </c>
      <c r="C202" s="255" t="str">
        <f>Rajtlista!C209</f>
        <v/>
      </c>
      <c r="D202" s="256" t="str">
        <f t="shared" si="47"/>
        <v>VI. kcs. Fiú (-2002) - 3 km szabadstílus</v>
      </c>
      <c r="E202" s="256" t="str">
        <f>Rajtlista!E209</f>
        <v/>
      </c>
      <c r="F202" s="256" t="str">
        <f>Rajtlista!F209</f>
        <v/>
      </c>
      <c r="G202" s="256" t="str">
        <f>Rajtlista!G209</f>
        <v/>
      </c>
      <c r="H202" s="297">
        <f>Rajtlista!H209</f>
        <v>0.50381944444444493</v>
      </c>
      <c r="I202" s="297" t="str">
        <f>IFERROR(VLOOKUP(B202,Idő!B:D,3,FALSE),"-")</f>
        <v>-</v>
      </c>
      <c r="J202" s="298" t="str">
        <f t="shared" si="44"/>
        <v>-</v>
      </c>
      <c r="K202" s="299" t="str">
        <f>IF(ISBLANK('Lövészet beíró'!G203)=TRUE,"",('Lövészet beíró'!G203))</f>
        <v/>
      </c>
      <c r="L202" s="300" t="str">
        <f>IF(ISBLANK('Lövészet beíró'!H203)=TRUE,"",('Lövészet beíró'!H203))</f>
        <v/>
      </c>
      <c r="M202" s="300" t="str">
        <f>IF(ISBLANK('Lövészet beíró'!I203)=TRUE,"",('Lövészet beíró'!I203))</f>
        <v/>
      </c>
      <c r="N202" s="301" t="str">
        <f>IF(ISBLANK('Lövészet beíró'!J203)=TRUE,"",('Lövészet beíró'!J203))</f>
        <v/>
      </c>
      <c r="O202" s="302" t="e">
        <f>SUM('Lövészet beíró'!G203:J203)*Beíró!$O$191</f>
        <v>#N/A</v>
      </c>
      <c r="P202" s="35"/>
      <c r="Q202" s="35"/>
      <c r="R202" s="303" t="str">
        <f t="shared" si="45"/>
        <v>-</v>
      </c>
      <c r="S202" s="37"/>
      <c r="T202" s="304" t="str">
        <f t="shared" si="46"/>
        <v/>
      </c>
    </row>
    <row r="203" spans="2:20" ht="14.25" hidden="1" customHeight="1" outlineLevel="1" x14ac:dyDescent="0.25">
      <c r="B203" s="187">
        <f>Rajtlista!B210</f>
        <v>0</v>
      </c>
      <c r="C203" s="255" t="str">
        <f>Rajtlista!C210</f>
        <v/>
      </c>
      <c r="D203" s="256" t="str">
        <f t="shared" si="47"/>
        <v>VI. kcs. Fiú (-2002) - 3 km szabadstílus</v>
      </c>
      <c r="E203" s="256" t="str">
        <f>Rajtlista!E210</f>
        <v/>
      </c>
      <c r="F203" s="256" t="str">
        <f>Rajtlista!F210</f>
        <v/>
      </c>
      <c r="G203" s="256" t="str">
        <f>Rajtlista!G210</f>
        <v/>
      </c>
      <c r="H203" s="297">
        <f>Rajtlista!H210</f>
        <v>0.50416666666666721</v>
      </c>
      <c r="I203" s="297" t="str">
        <f>IFERROR(VLOOKUP(B203,Idő!B:D,3,FALSE),"-")</f>
        <v>-</v>
      </c>
      <c r="J203" s="298" t="str">
        <f t="shared" si="44"/>
        <v>-</v>
      </c>
      <c r="K203" s="299" t="str">
        <f>IF(ISBLANK('Lövészet beíró'!G204)=TRUE,"",('Lövészet beíró'!G204))</f>
        <v/>
      </c>
      <c r="L203" s="300" t="str">
        <f>IF(ISBLANK('Lövészet beíró'!H204)=TRUE,"",('Lövészet beíró'!H204))</f>
        <v/>
      </c>
      <c r="M203" s="300" t="str">
        <f>IF(ISBLANK('Lövészet beíró'!I204)=TRUE,"",('Lövészet beíró'!I204))</f>
        <v/>
      </c>
      <c r="N203" s="301" t="str">
        <f>IF(ISBLANK('Lövészet beíró'!J204)=TRUE,"",('Lövészet beíró'!J204))</f>
        <v/>
      </c>
      <c r="O203" s="302" t="e">
        <f>SUM('Lövészet beíró'!G204:J204)*Beíró!$O$191</f>
        <v>#N/A</v>
      </c>
      <c r="P203" s="35"/>
      <c r="Q203" s="35"/>
      <c r="R203" s="303" t="str">
        <f t="shared" si="45"/>
        <v>-</v>
      </c>
      <c r="S203" s="37"/>
      <c r="T203" s="304" t="str">
        <f t="shared" si="46"/>
        <v/>
      </c>
    </row>
    <row r="204" spans="2:20" ht="14.25" hidden="1" customHeight="1" outlineLevel="1" x14ac:dyDescent="0.25">
      <c r="B204" s="187">
        <f>Rajtlista!B211</f>
        <v>0</v>
      </c>
      <c r="C204" s="255" t="str">
        <f>Rajtlista!C211</f>
        <v/>
      </c>
      <c r="D204" s="256" t="str">
        <f t="shared" si="47"/>
        <v>VI. kcs. Fiú (-2002) - 3 km szabadstílus</v>
      </c>
      <c r="E204" s="256" t="str">
        <f>Rajtlista!E211</f>
        <v/>
      </c>
      <c r="F204" s="256" t="str">
        <f>Rajtlista!F211</f>
        <v/>
      </c>
      <c r="G204" s="256" t="str">
        <f>Rajtlista!G211</f>
        <v/>
      </c>
      <c r="H204" s="297">
        <f>Rajtlista!H211</f>
        <v>0.50451388888888948</v>
      </c>
      <c r="I204" s="297" t="str">
        <f>IFERROR(VLOOKUP(B204,Idő!B:D,3,FALSE),"-")</f>
        <v>-</v>
      </c>
      <c r="J204" s="298" t="str">
        <f t="shared" si="44"/>
        <v>-</v>
      </c>
      <c r="K204" s="299" t="str">
        <f>IF(ISBLANK('Lövészet beíró'!G205)=TRUE,"",('Lövészet beíró'!G205))</f>
        <v/>
      </c>
      <c r="L204" s="300" t="str">
        <f>IF(ISBLANK('Lövészet beíró'!H205)=TRUE,"",('Lövészet beíró'!H205))</f>
        <v/>
      </c>
      <c r="M204" s="300" t="str">
        <f>IF(ISBLANK('Lövészet beíró'!I205)=TRUE,"",('Lövészet beíró'!I205))</f>
        <v/>
      </c>
      <c r="N204" s="301" t="str">
        <f>IF(ISBLANK('Lövészet beíró'!J205)=TRUE,"",('Lövészet beíró'!J205))</f>
        <v/>
      </c>
      <c r="O204" s="302" t="e">
        <f>SUM('Lövészet beíró'!G205:J205)*Beíró!$O$191</f>
        <v>#N/A</v>
      </c>
      <c r="P204" s="35"/>
      <c r="Q204" s="35"/>
      <c r="R204" s="303" t="str">
        <f t="shared" si="45"/>
        <v>-</v>
      </c>
      <c r="S204" s="37"/>
      <c r="T204" s="304" t="str">
        <f>IFERROR(RANK(R204,$R$192:$R$206,1),"")</f>
        <v/>
      </c>
    </row>
    <row r="205" spans="2:20" ht="14.25" hidden="1" customHeight="1" outlineLevel="1" x14ac:dyDescent="0.25">
      <c r="B205" s="187">
        <f>Rajtlista!B212</f>
        <v>0</v>
      </c>
      <c r="C205" s="255" t="str">
        <f>Rajtlista!C212</f>
        <v/>
      </c>
      <c r="D205" s="256" t="str">
        <f t="shared" si="47"/>
        <v>VI. kcs. Fiú (-2002) - 3 km szabadstílus</v>
      </c>
      <c r="E205" s="256" t="str">
        <f>Rajtlista!E212</f>
        <v/>
      </c>
      <c r="F205" s="256" t="str">
        <f>Rajtlista!F212</f>
        <v/>
      </c>
      <c r="G205" s="256" t="str">
        <f>Rajtlista!G212</f>
        <v/>
      </c>
      <c r="H205" s="297">
        <f>Rajtlista!H212</f>
        <v>0.50486111111111176</v>
      </c>
      <c r="I205" s="297" t="str">
        <f>IFERROR(VLOOKUP(B205,Idő!B:D,3,FALSE),"-")</f>
        <v>-</v>
      </c>
      <c r="J205" s="298" t="str">
        <f t="shared" si="44"/>
        <v>-</v>
      </c>
      <c r="K205" s="299" t="str">
        <f>IF(ISBLANK('Lövészet beíró'!G206)=TRUE,"",('Lövészet beíró'!G206))</f>
        <v/>
      </c>
      <c r="L205" s="300" t="str">
        <f>IF(ISBLANK('Lövészet beíró'!H206)=TRUE,"",('Lövészet beíró'!H206))</f>
        <v/>
      </c>
      <c r="M205" s="300" t="str">
        <f>IF(ISBLANK('Lövészet beíró'!I206)=TRUE,"",('Lövészet beíró'!I206))</f>
        <v/>
      </c>
      <c r="N205" s="301" t="str">
        <f>IF(ISBLANK('Lövészet beíró'!J206)=TRUE,"",('Lövészet beíró'!J206))</f>
        <v/>
      </c>
      <c r="O205" s="302" t="e">
        <f>SUM('Lövészet beíró'!G206:J206)*Beíró!$O$191</f>
        <v>#N/A</v>
      </c>
      <c r="P205" s="35"/>
      <c r="Q205" s="35"/>
      <c r="R205" s="303" t="str">
        <f t="shared" si="45"/>
        <v>-</v>
      </c>
      <c r="S205" s="37"/>
      <c r="T205" s="304" t="str">
        <f t="shared" si="46"/>
        <v/>
      </c>
    </row>
    <row r="206" spans="2:20" ht="14.25" hidden="1" customHeight="1" outlineLevel="1" x14ac:dyDescent="0.25">
      <c r="B206" s="187">
        <f>Rajtlista!B213</f>
        <v>0</v>
      </c>
      <c r="C206" s="255" t="str">
        <f>Rajtlista!C213</f>
        <v/>
      </c>
      <c r="D206" s="256" t="str">
        <f t="shared" si="47"/>
        <v>VI. kcs. Fiú (-2002) - 3 km szabadstílus</v>
      </c>
      <c r="E206" s="256" t="str">
        <f>Rajtlista!E213</f>
        <v/>
      </c>
      <c r="F206" s="256" t="str">
        <f>Rajtlista!F213</f>
        <v/>
      </c>
      <c r="G206" s="256" t="str">
        <f>Rajtlista!G213</f>
        <v/>
      </c>
      <c r="H206" s="297">
        <f>Rajtlista!H213</f>
        <v>0.50520833333333404</v>
      </c>
      <c r="I206" s="297" t="str">
        <f>IFERROR(VLOOKUP(B206,Idő!B:D,3,FALSE),"-")</f>
        <v>-</v>
      </c>
      <c r="J206" s="298" t="str">
        <f t="shared" si="44"/>
        <v>-</v>
      </c>
      <c r="K206" s="299" t="str">
        <f>IF(ISBLANK('Lövészet beíró'!G207)=TRUE,"",('Lövészet beíró'!G207))</f>
        <v/>
      </c>
      <c r="L206" s="300" t="str">
        <f>IF(ISBLANK('Lövészet beíró'!H207)=TRUE,"",('Lövészet beíró'!H207))</f>
        <v/>
      </c>
      <c r="M206" s="300" t="str">
        <f>IF(ISBLANK('Lövészet beíró'!I207)=TRUE,"",('Lövészet beíró'!I207))</f>
        <v/>
      </c>
      <c r="N206" s="301" t="str">
        <f>IF(ISBLANK('Lövészet beíró'!J207)=TRUE,"",('Lövészet beíró'!J207))</f>
        <v/>
      </c>
      <c r="O206" s="302" t="e">
        <f>SUM('Lövészet beíró'!G207:J207)*Beíró!$O$191</f>
        <v>#N/A</v>
      </c>
      <c r="P206" s="35"/>
      <c r="Q206" s="35"/>
      <c r="R206" s="303" t="str">
        <f t="shared" si="45"/>
        <v>-</v>
      </c>
      <c r="S206" s="37"/>
      <c r="T206" s="304" t="str">
        <f t="shared" si="46"/>
        <v/>
      </c>
    </row>
    <row r="207" spans="2:20" ht="14.25" customHeight="1" outlineLevel="1" x14ac:dyDescent="0.25">
      <c r="B207" s="313"/>
      <c r="C207" s="314"/>
      <c r="D207" s="307"/>
      <c r="E207" s="311"/>
      <c r="F207" s="311"/>
      <c r="G207" s="311"/>
      <c r="H207" s="308"/>
      <c r="I207" s="308"/>
      <c r="J207" s="308"/>
      <c r="K207" s="309"/>
      <c r="L207" s="309"/>
      <c r="M207" s="309"/>
      <c r="N207" s="309"/>
      <c r="O207" s="310"/>
      <c r="P207" s="310"/>
      <c r="Q207" s="310"/>
      <c r="R207" s="310"/>
      <c r="S207" s="311"/>
      <c r="T207" s="312"/>
    </row>
    <row r="208" spans="2:20" ht="17.25" hidden="1" customHeight="1" thickBot="1" x14ac:dyDescent="0.3">
      <c r="B208" s="500">
        <f>+Rajtlista!B215:G215</f>
        <v>0</v>
      </c>
      <c r="C208" s="501"/>
      <c r="D208" s="502"/>
      <c r="E208" s="502"/>
      <c r="F208" s="502"/>
      <c r="G208" s="503"/>
      <c r="H208" s="278"/>
      <c r="I208" s="279"/>
      <c r="J208" s="279"/>
      <c r="K208" s="280" t="e">
        <f>IF(ISBLANK('Lövészet beíró'!G209)=TRUE,"",('Lövészet beíró'!G209))</f>
        <v>#N/A</v>
      </c>
      <c r="L208" s="281" t="e">
        <f>IF(ISBLANK('Lövészet beíró'!H209)=TRUE,"",('Lövészet beíró'!H209))</f>
        <v>#N/A</v>
      </c>
      <c r="M208" s="281" t="e">
        <f>IF(ISBLANK('Lövészet beíró'!I209)=TRUE,"",('Lövészet beíró'!I209))</f>
        <v>#N/A</v>
      </c>
      <c r="N208" s="282" t="e">
        <f>IF(ISBLANK('Lövészet beíró'!J209)=TRUE,"",('Lövészet beíró'!J209))</f>
        <v>#N/A</v>
      </c>
      <c r="O208" s="40" t="e">
        <f>VLOOKUP(B208,Kategóriák!$C:$N,11,FALSE)/24/60/60</f>
        <v>#N/A</v>
      </c>
      <c r="P208" s="283"/>
      <c r="Q208" s="283"/>
      <c r="R208" s="283"/>
      <c r="S208" s="284"/>
      <c r="T208" s="285"/>
    </row>
    <row r="209" spans="2:20" ht="14.25" hidden="1" customHeight="1" outlineLevel="1" x14ac:dyDescent="0.25">
      <c r="B209" s="286">
        <f>Rajtlista!B216</f>
        <v>0</v>
      </c>
      <c r="C209" s="287" t="str">
        <f>Rajtlista!C216</f>
        <v/>
      </c>
      <c r="D209" s="288">
        <f>+B208</f>
        <v>0</v>
      </c>
      <c r="E209" s="288" t="str">
        <f>Rajtlista!E216</f>
        <v/>
      </c>
      <c r="F209" s="288" t="str">
        <f>Rajtlista!F216</f>
        <v/>
      </c>
      <c r="G209" s="288" t="str">
        <f>Rajtlista!G216</f>
        <v/>
      </c>
      <c r="H209" s="289">
        <f>Rajtlista!H216</f>
        <v>0.50034722222222217</v>
      </c>
      <c r="I209" s="289" t="str">
        <f>IFERROR(VLOOKUP(B209,Idő!B:D,3,FALSE),"-")</f>
        <v>-</v>
      </c>
      <c r="J209" s="290" t="str">
        <f>IFERROR(I209-H209,"-")</f>
        <v>-</v>
      </c>
      <c r="K209" s="291" t="str">
        <f>IF(ISBLANK('Lövészet beíró'!G210)=TRUE,"",('Lövészet beíró'!G210))</f>
        <v/>
      </c>
      <c r="L209" s="292" t="str">
        <f>IF(ISBLANK('Lövészet beíró'!H210)=TRUE,"",('Lövészet beíró'!H210))</f>
        <v/>
      </c>
      <c r="M209" s="292" t="str">
        <f>IF(ISBLANK('Lövészet beíró'!I210)=TRUE,"",('Lövészet beíró'!I210))</f>
        <v/>
      </c>
      <c r="N209" s="293" t="str">
        <f>IF(ISBLANK('Lövészet beíró'!J210)=TRUE,"",('Lövészet beíró'!J210))</f>
        <v/>
      </c>
      <c r="O209" s="294" t="e">
        <f>SUM('Lövészet beíró'!G210:J210)*Beíró!$O$208</f>
        <v>#N/A</v>
      </c>
      <c r="P209" s="29">
        <v>0</v>
      </c>
      <c r="Q209" s="29">
        <v>0</v>
      </c>
      <c r="R209" s="295" t="str">
        <f>IFERROR(J209+O209+P209-Q209,"-")</f>
        <v>-</v>
      </c>
      <c r="S209" s="31"/>
      <c r="T209" s="296" t="str">
        <f>IFERROR(RANK(R209,$R$209:$R$223,1),"")</f>
        <v/>
      </c>
    </row>
    <row r="210" spans="2:20" ht="14.25" hidden="1" customHeight="1" outlineLevel="1" x14ac:dyDescent="0.25">
      <c r="B210" s="187">
        <f>Rajtlista!B217</f>
        <v>0</v>
      </c>
      <c r="C210" s="255" t="str">
        <f>Rajtlista!C217</f>
        <v/>
      </c>
      <c r="D210" s="256">
        <f>+D209</f>
        <v>0</v>
      </c>
      <c r="E210" s="256" t="str">
        <f>Rajtlista!E217</f>
        <v/>
      </c>
      <c r="F210" s="256" t="str">
        <f>Rajtlista!F217</f>
        <v/>
      </c>
      <c r="G210" s="256" t="str">
        <f>Rajtlista!G217</f>
        <v/>
      </c>
      <c r="H210" s="297">
        <f>Rajtlista!H217</f>
        <v>0.50069444444444444</v>
      </c>
      <c r="I210" s="297" t="str">
        <f>IFERROR(VLOOKUP(B210,Idő!B:D,3,FALSE),"-")</f>
        <v>-</v>
      </c>
      <c r="J210" s="298" t="str">
        <f t="shared" ref="J210:J223" si="48">IFERROR(I210-H210,"-")</f>
        <v>-</v>
      </c>
      <c r="K210" s="299" t="str">
        <f>IF(ISBLANK('Lövészet beíró'!G211)=TRUE,"",('Lövészet beíró'!G211))</f>
        <v/>
      </c>
      <c r="L210" s="300" t="str">
        <f>IF(ISBLANK('Lövészet beíró'!H211)=TRUE,"",('Lövészet beíró'!H211))</f>
        <v/>
      </c>
      <c r="M210" s="300" t="str">
        <f>IF(ISBLANK('Lövészet beíró'!I211)=TRUE,"",('Lövészet beíró'!I211))</f>
        <v/>
      </c>
      <c r="N210" s="301" t="str">
        <f>IF(ISBLANK('Lövészet beíró'!J211)=TRUE,"",('Lövészet beíró'!J211))</f>
        <v/>
      </c>
      <c r="O210" s="302" t="e">
        <f>SUM('Lövészet beíró'!G211:J211)*Beíró!$O$208</f>
        <v>#N/A</v>
      </c>
      <c r="P210" s="35"/>
      <c r="Q210" s="35"/>
      <c r="R210" s="303" t="str">
        <f t="shared" ref="R210:R223" si="49">IFERROR(J210+O210+P210-Q210,"-")</f>
        <v>-</v>
      </c>
      <c r="S210" s="37"/>
      <c r="T210" s="304" t="str">
        <f t="shared" ref="T210:T223" si="50">IFERROR(RANK(R210,$R$209:$R$223,1),"")</f>
        <v/>
      </c>
    </row>
    <row r="211" spans="2:20" ht="14.25" hidden="1" customHeight="1" outlineLevel="1" x14ac:dyDescent="0.25">
      <c r="B211" s="187">
        <f>Rajtlista!B218</f>
        <v>0</v>
      </c>
      <c r="C211" s="255" t="str">
        <f>Rajtlista!C218</f>
        <v/>
      </c>
      <c r="D211" s="256">
        <f t="shared" ref="D211:D223" si="51">+D210</f>
        <v>0</v>
      </c>
      <c r="E211" s="256" t="str">
        <f>Rajtlista!E218</f>
        <v/>
      </c>
      <c r="F211" s="256" t="str">
        <f>Rajtlista!F218</f>
        <v/>
      </c>
      <c r="G211" s="256" t="str">
        <f>Rajtlista!G218</f>
        <v/>
      </c>
      <c r="H211" s="297">
        <f>Rajtlista!H218</f>
        <v>0.50104166666666672</v>
      </c>
      <c r="I211" s="297" t="str">
        <f>IFERROR(VLOOKUP(B211,Idő!B:D,3,FALSE),"-")</f>
        <v>-</v>
      </c>
      <c r="J211" s="298" t="str">
        <f t="shared" si="48"/>
        <v>-</v>
      </c>
      <c r="K211" s="299" t="str">
        <f>IF(ISBLANK('Lövészet beíró'!G212)=TRUE,"",('Lövészet beíró'!G212))</f>
        <v/>
      </c>
      <c r="L211" s="300" t="str">
        <f>IF(ISBLANK('Lövészet beíró'!H212)=TRUE,"",('Lövészet beíró'!H212))</f>
        <v/>
      </c>
      <c r="M211" s="300" t="str">
        <f>IF(ISBLANK('Lövészet beíró'!I212)=TRUE,"",('Lövészet beíró'!I212))</f>
        <v/>
      </c>
      <c r="N211" s="301" t="str">
        <f>IF(ISBLANK('Lövészet beíró'!J212)=TRUE,"",('Lövészet beíró'!J212))</f>
        <v/>
      </c>
      <c r="O211" s="302" t="e">
        <f>SUM('Lövészet beíró'!G212:J212)*Beíró!$O$208</f>
        <v>#N/A</v>
      </c>
      <c r="P211" s="35"/>
      <c r="Q211" s="35"/>
      <c r="R211" s="303" t="str">
        <f t="shared" si="49"/>
        <v>-</v>
      </c>
      <c r="S211" s="37"/>
      <c r="T211" s="304" t="str">
        <f t="shared" si="50"/>
        <v/>
      </c>
    </row>
    <row r="212" spans="2:20" ht="14.25" hidden="1" customHeight="1" outlineLevel="1" x14ac:dyDescent="0.25">
      <c r="B212" s="187">
        <f>Rajtlista!B219</f>
        <v>0</v>
      </c>
      <c r="C212" s="255" t="str">
        <f>Rajtlista!C219</f>
        <v/>
      </c>
      <c r="D212" s="256">
        <f t="shared" si="51"/>
        <v>0</v>
      </c>
      <c r="E212" s="256" t="str">
        <f>Rajtlista!E219</f>
        <v/>
      </c>
      <c r="F212" s="256" t="str">
        <f>Rajtlista!F219</f>
        <v/>
      </c>
      <c r="G212" s="256" t="str">
        <f>Rajtlista!G219</f>
        <v/>
      </c>
      <c r="H212" s="297">
        <f>Rajtlista!H219</f>
        <v>0.50138888888888899</v>
      </c>
      <c r="I212" s="297" t="str">
        <f>IFERROR(VLOOKUP(B212,Idő!B:D,3,FALSE),"-")</f>
        <v>-</v>
      </c>
      <c r="J212" s="298" t="str">
        <f t="shared" si="48"/>
        <v>-</v>
      </c>
      <c r="K212" s="299" t="str">
        <f>IF(ISBLANK('Lövészet beíró'!G213)=TRUE,"",('Lövészet beíró'!G213))</f>
        <v/>
      </c>
      <c r="L212" s="300" t="str">
        <f>IF(ISBLANK('Lövészet beíró'!H213)=TRUE,"",('Lövészet beíró'!H213))</f>
        <v/>
      </c>
      <c r="M212" s="300" t="str">
        <f>IF(ISBLANK('Lövészet beíró'!I213)=TRUE,"",('Lövészet beíró'!I213))</f>
        <v/>
      </c>
      <c r="N212" s="301" t="str">
        <f>IF(ISBLANK('Lövészet beíró'!J213)=TRUE,"",('Lövészet beíró'!J213))</f>
        <v/>
      </c>
      <c r="O212" s="302" t="e">
        <f>SUM('Lövészet beíró'!G213:J213)*Beíró!$O$208</f>
        <v>#N/A</v>
      </c>
      <c r="P212" s="35"/>
      <c r="Q212" s="35"/>
      <c r="R212" s="303" t="str">
        <f t="shared" si="49"/>
        <v>-</v>
      </c>
      <c r="S212" s="37"/>
      <c r="T212" s="304" t="str">
        <f t="shared" si="50"/>
        <v/>
      </c>
    </row>
    <row r="213" spans="2:20" ht="14.25" hidden="1" customHeight="1" outlineLevel="1" x14ac:dyDescent="0.25">
      <c r="B213" s="187">
        <f>Rajtlista!B220</f>
        <v>0</v>
      </c>
      <c r="C213" s="255" t="str">
        <f>Rajtlista!C220</f>
        <v/>
      </c>
      <c r="D213" s="256">
        <f t="shared" si="51"/>
        <v>0</v>
      </c>
      <c r="E213" s="256" t="str">
        <f>Rajtlista!E220</f>
        <v/>
      </c>
      <c r="F213" s="256" t="str">
        <f>Rajtlista!F220</f>
        <v/>
      </c>
      <c r="G213" s="256" t="str">
        <f>Rajtlista!G220</f>
        <v/>
      </c>
      <c r="H213" s="297">
        <f>Rajtlista!H220</f>
        <v>0.50173611111111127</v>
      </c>
      <c r="I213" s="297" t="str">
        <f>IFERROR(VLOOKUP(B213,Idő!B:D,3,FALSE),"-")</f>
        <v>-</v>
      </c>
      <c r="J213" s="298" t="str">
        <f t="shared" si="48"/>
        <v>-</v>
      </c>
      <c r="K213" s="299" t="str">
        <f>IF(ISBLANK('Lövészet beíró'!G214)=TRUE,"",('Lövészet beíró'!G214))</f>
        <v/>
      </c>
      <c r="L213" s="300" t="str">
        <f>IF(ISBLANK('Lövészet beíró'!H214)=TRUE,"",('Lövészet beíró'!H214))</f>
        <v/>
      </c>
      <c r="M213" s="300" t="str">
        <f>IF(ISBLANK('Lövészet beíró'!I214)=TRUE,"",('Lövészet beíró'!I214))</f>
        <v/>
      </c>
      <c r="N213" s="301" t="str">
        <f>IF(ISBLANK('Lövészet beíró'!J214)=TRUE,"",('Lövészet beíró'!J214))</f>
        <v/>
      </c>
      <c r="O213" s="302" t="e">
        <f>SUM('Lövészet beíró'!G214:J214)*Beíró!$O$208</f>
        <v>#N/A</v>
      </c>
      <c r="P213" s="35"/>
      <c r="Q213" s="35"/>
      <c r="R213" s="303" t="str">
        <f t="shared" si="49"/>
        <v>-</v>
      </c>
      <c r="S213" s="37"/>
      <c r="T213" s="304" t="str">
        <f t="shared" si="50"/>
        <v/>
      </c>
    </row>
    <row r="214" spans="2:20" ht="14.25" hidden="1" customHeight="1" outlineLevel="1" x14ac:dyDescent="0.25">
      <c r="B214" s="187">
        <f>Rajtlista!B221</f>
        <v>0</v>
      </c>
      <c r="C214" s="255" t="str">
        <f>Rajtlista!C221</f>
        <v/>
      </c>
      <c r="D214" s="256">
        <f t="shared" si="51"/>
        <v>0</v>
      </c>
      <c r="E214" s="256" t="str">
        <f>Rajtlista!E221</f>
        <v/>
      </c>
      <c r="F214" s="256" t="str">
        <f>Rajtlista!F221</f>
        <v/>
      </c>
      <c r="G214" s="256" t="str">
        <f>Rajtlista!G221</f>
        <v/>
      </c>
      <c r="H214" s="297">
        <f>Rajtlista!H221</f>
        <v>0.50208333333333355</v>
      </c>
      <c r="I214" s="297" t="str">
        <f>IFERROR(VLOOKUP(B214,Idő!B:D,3,FALSE),"-")</f>
        <v>-</v>
      </c>
      <c r="J214" s="298" t="str">
        <f t="shared" si="48"/>
        <v>-</v>
      </c>
      <c r="K214" s="299" t="str">
        <f>IF(ISBLANK('Lövészet beíró'!G215)=TRUE,"",('Lövészet beíró'!G215))</f>
        <v/>
      </c>
      <c r="L214" s="300" t="str">
        <f>IF(ISBLANK('Lövészet beíró'!H215)=TRUE,"",('Lövészet beíró'!H215))</f>
        <v/>
      </c>
      <c r="M214" s="300" t="str">
        <f>IF(ISBLANK('Lövészet beíró'!I215)=TRUE,"",('Lövészet beíró'!I215))</f>
        <v/>
      </c>
      <c r="N214" s="301" t="str">
        <f>IF(ISBLANK('Lövészet beíró'!J215)=TRUE,"",('Lövészet beíró'!J215))</f>
        <v/>
      </c>
      <c r="O214" s="302" t="e">
        <f>SUM('Lövészet beíró'!G215:J215)*Beíró!$O$208</f>
        <v>#N/A</v>
      </c>
      <c r="P214" s="35"/>
      <c r="Q214" s="35"/>
      <c r="R214" s="303" t="str">
        <f t="shared" si="49"/>
        <v>-</v>
      </c>
      <c r="S214" s="37"/>
      <c r="T214" s="304" t="str">
        <f t="shared" si="50"/>
        <v/>
      </c>
    </row>
    <row r="215" spans="2:20" ht="14.25" hidden="1" customHeight="1" outlineLevel="1" x14ac:dyDescent="0.25">
      <c r="B215" s="187">
        <f>Rajtlista!B222</f>
        <v>0</v>
      </c>
      <c r="C215" s="255" t="str">
        <f>Rajtlista!C222</f>
        <v/>
      </c>
      <c r="D215" s="256">
        <f t="shared" si="51"/>
        <v>0</v>
      </c>
      <c r="E215" s="256" t="str">
        <f>Rajtlista!E222</f>
        <v/>
      </c>
      <c r="F215" s="256" t="str">
        <f>Rajtlista!F222</f>
        <v/>
      </c>
      <c r="G215" s="256" t="str">
        <f>Rajtlista!G222</f>
        <v/>
      </c>
      <c r="H215" s="297">
        <f>Rajtlista!H222</f>
        <v>0.50243055555555582</v>
      </c>
      <c r="I215" s="297" t="str">
        <f>IFERROR(VLOOKUP(B215,Idő!B:D,3,FALSE),"-")</f>
        <v>-</v>
      </c>
      <c r="J215" s="298" t="str">
        <f t="shared" si="48"/>
        <v>-</v>
      </c>
      <c r="K215" s="299" t="str">
        <f>IF(ISBLANK('Lövészet beíró'!G216)=TRUE,"",('Lövészet beíró'!G216))</f>
        <v/>
      </c>
      <c r="L215" s="300" t="str">
        <f>IF(ISBLANK('Lövészet beíró'!H216)=TRUE,"",('Lövészet beíró'!H216))</f>
        <v/>
      </c>
      <c r="M215" s="300" t="str">
        <f>IF(ISBLANK('Lövészet beíró'!I216)=TRUE,"",('Lövészet beíró'!I216))</f>
        <v/>
      </c>
      <c r="N215" s="301" t="str">
        <f>IF(ISBLANK('Lövészet beíró'!J216)=TRUE,"",('Lövészet beíró'!J216))</f>
        <v/>
      </c>
      <c r="O215" s="302" t="e">
        <f>SUM('Lövészet beíró'!G216:J216)*Beíró!$O$208</f>
        <v>#N/A</v>
      </c>
      <c r="P215" s="35"/>
      <c r="Q215" s="35"/>
      <c r="R215" s="303" t="str">
        <f t="shared" si="49"/>
        <v>-</v>
      </c>
      <c r="S215" s="37"/>
      <c r="T215" s="315" t="str">
        <f t="shared" si="50"/>
        <v/>
      </c>
    </row>
    <row r="216" spans="2:20" ht="14.25" hidden="1" customHeight="1" outlineLevel="1" x14ac:dyDescent="0.25">
      <c r="B216" s="187">
        <f>Rajtlista!B223</f>
        <v>0</v>
      </c>
      <c r="C216" s="255" t="str">
        <f>Rajtlista!C223</f>
        <v/>
      </c>
      <c r="D216" s="256">
        <f t="shared" si="51"/>
        <v>0</v>
      </c>
      <c r="E216" s="256" t="str">
        <f>Rajtlista!E223</f>
        <v/>
      </c>
      <c r="F216" s="256" t="str">
        <f>Rajtlista!F223</f>
        <v/>
      </c>
      <c r="G216" s="256" t="str">
        <f>Rajtlista!G223</f>
        <v/>
      </c>
      <c r="H216" s="297">
        <f>Rajtlista!H223</f>
        <v>0.5027777777777781</v>
      </c>
      <c r="I216" s="297" t="str">
        <f>IFERROR(VLOOKUP(B216,Idő!B:D,3,FALSE),"-")</f>
        <v>-</v>
      </c>
      <c r="J216" s="298" t="str">
        <f t="shared" si="48"/>
        <v>-</v>
      </c>
      <c r="K216" s="299" t="str">
        <f>IF(ISBLANK('Lövészet beíró'!G217)=TRUE,"",('Lövészet beíró'!G217))</f>
        <v/>
      </c>
      <c r="L216" s="300" t="str">
        <f>IF(ISBLANK('Lövészet beíró'!H217)=TRUE,"",('Lövészet beíró'!H217))</f>
        <v/>
      </c>
      <c r="M216" s="300" t="str">
        <f>IF(ISBLANK('Lövészet beíró'!I217)=TRUE,"",('Lövészet beíró'!I217))</f>
        <v/>
      </c>
      <c r="N216" s="301" t="str">
        <f>IF(ISBLANK('Lövészet beíró'!J217)=TRUE,"",('Lövészet beíró'!J217))</f>
        <v/>
      </c>
      <c r="O216" s="302" t="e">
        <f>SUM('Lövészet beíró'!G217:J217)*Beíró!$O$208</f>
        <v>#N/A</v>
      </c>
      <c r="P216" s="35"/>
      <c r="Q216" s="35"/>
      <c r="R216" s="303" t="str">
        <f t="shared" si="49"/>
        <v>-</v>
      </c>
      <c r="S216" s="37"/>
      <c r="T216" s="304" t="str">
        <f t="shared" si="50"/>
        <v/>
      </c>
    </row>
    <row r="217" spans="2:20" ht="14.25" hidden="1" customHeight="1" outlineLevel="1" x14ac:dyDescent="0.25">
      <c r="B217" s="187">
        <f>Rajtlista!B224</f>
        <v>0</v>
      </c>
      <c r="C217" s="255" t="str">
        <f>Rajtlista!C224</f>
        <v/>
      </c>
      <c r="D217" s="256">
        <f t="shared" si="51"/>
        <v>0</v>
      </c>
      <c r="E217" s="256" t="str">
        <f>Rajtlista!E224</f>
        <v/>
      </c>
      <c r="F217" s="256" t="str">
        <f>Rajtlista!F224</f>
        <v/>
      </c>
      <c r="G217" s="256" t="str">
        <f>Rajtlista!G224</f>
        <v/>
      </c>
      <c r="H217" s="297">
        <f>Rajtlista!H224</f>
        <v>0.50312500000000038</v>
      </c>
      <c r="I217" s="297" t="str">
        <f>IFERROR(VLOOKUP(B217,Idő!B:D,3,FALSE),"-")</f>
        <v>-</v>
      </c>
      <c r="J217" s="298" t="str">
        <f t="shared" si="48"/>
        <v>-</v>
      </c>
      <c r="K217" s="299" t="str">
        <f>IF(ISBLANK('Lövészet beíró'!G218)=TRUE,"",('Lövészet beíró'!G218))</f>
        <v/>
      </c>
      <c r="L217" s="300" t="str">
        <f>IF(ISBLANK('Lövészet beíró'!H218)=TRUE,"",('Lövészet beíró'!H218))</f>
        <v/>
      </c>
      <c r="M217" s="300" t="str">
        <f>IF(ISBLANK('Lövészet beíró'!I218)=TRUE,"",('Lövészet beíró'!I218))</f>
        <v/>
      </c>
      <c r="N217" s="301" t="str">
        <f>IF(ISBLANK('Lövészet beíró'!J218)=TRUE,"",('Lövészet beíró'!J218))</f>
        <v/>
      </c>
      <c r="O217" s="302" t="e">
        <f>SUM('Lövészet beíró'!G218:J218)*Beíró!$O$208</f>
        <v>#N/A</v>
      </c>
      <c r="P217" s="35"/>
      <c r="Q217" s="35"/>
      <c r="R217" s="303" t="str">
        <f t="shared" si="49"/>
        <v>-</v>
      </c>
      <c r="S217" s="37"/>
      <c r="T217" s="304" t="str">
        <f t="shared" si="50"/>
        <v/>
      </c>
    </row>
    <row r="218" spans="2:20" ht="14.25" hidden="1" customHeight="1" outlineLevel="1" x14ac:dyDescent="0.25">
      <c r="B218" s="187">
        <f>Rajtlista!B225</f>
        <v>0</v>
      </c>
      <c r="C218" s="255" t="str">
        <f>Rajtlista!C225</f>
        <v/>
      </c>
      <c r="D218" s="256">
        <f t="shared" si="51"/>
        <v>0</v>
      </c>
      <c r="E218" s="256" t="str">
        <f>Rajtlista!E225</f>
        <v/>
      </c>
      <c r="F218" s="256" t="str">
        <f>Rajtlista!F225</f>
        <v/>
      </c>
      <c r="G218" s="256" t="str">
        <f>Rajtlista!G225</f>
        <v/>
      </c>
      <c r="H218" s="297">
        <f>Rajtlista!H225</f>
        <v>0.50347222222222265</v>
      </c>
      <c r="I218" s="297" t="str">
        <f>IFERROR(VLOOKUP(B218,Idő!B:D,3,FALSE),"-")</f>
        <v>-</v>
      </c>
      <c r="J218" s="298" t="str">
        <f t="shared" si="48"/>
        <v>-</v>
      </c>
      <c r="K218" s="299" t="str">
        <f>IF(ISBLANK('Lövészet beíró'!G219)=TRUE,"",('Lövészet beíró'!G219))</f>
        <v/>
      </c>
      <c r="L218" s="300" t="str">
        <f>IF(ISBLANK('Lövészet beíró'!H219)=TRUE,"",('Lövészet beíró'!H219))</f>
        <v/>
      </c>
      <c r="M218" s="300" t="str">
        <f>IF(ISBLANK('Lövészet beíró'!I219)=TRUE,"",('Lövészet beíró'!I219))</f>
        <v/>
      </c>
      <c r="N218" s="301" t="str">
        <f>IF(ISBLANK('Lövészet beíró'!J219)=TRUE,"",('Lövészet beíró'!J219))</f>
        <v/>
      </c>
      <c r="O218" s="302" t="e">
        <f>SUM('Lövészet beíró'!G219:J219)*Beíró!$O$208</f>
        <v>#N/A</v>
      </c>
      <c r="P218" s="35"/>
      <c r="Q218" s="35"/>
      <c r="R218" s="303" t="str">
        <f t="shared" si="49"/>
        <v>-</v>
      </c>
      <c r="S218" s="37"/>
      <c r="T218" s="304" t="str">
        <f t="shared" si="50"/>
        <v/>
      </c>
    </row>
    <row r="219" spans="2:20" ht="14.25" hidden="1" customHeight="1" outlineLevel="1" x14ac:dyDescent="0.25">
      <c r="B219" s="187">
        <f>Rajtlista!B226</f>
        <v>0</v>
      </c>
      <c r="C219" s="255" t="str">
        <f>Rajtlista!C226</f>
        <v/>
      </c>
      <c r="D219" s="256">
        <f t="shared" si="51"/>
        <v>0</v>
      </c>
      <c r="E219" s="256" t="str">
        <f>Rajtlista!E226</f>
        <v/>
      </c>
      <c r="F219" s="256" t="str">
        <f>Rajtlista!F226</f>
        <v/>
      </c>
      <c r="G219" s="256" t="str">
        <f>Rajtlista!G226</f>
        <v/>
      </c>
      <c r="H219" s="297">
        <f>Rajtlista!H226</f>
        <v>0.50381944444444493</v>
      </c>
      <c r="I219" s="297" t="str">
        <f>IFERROR(VLOOKUP(B219,Idő!B:D,3,FALSE),"-")</f>
        <v>-</v>
      </c>
      <c r="J219" s="298" t="str">
        <f t="shared" si="48"/>
        <v>-</v>
      </c>
      <c r="K219" s="299" t="str">
        <f>IF(ISBLANK('Lövészet beíró'!G220)=TRUE,"",('Lövészet beíró'!G220))</f>
        <v/>
      </c>
      <c r="L219" s="300" t="str">
        <f>IF(ISBLANK('Lövészet beíró'!H220)=TRUE,"",('Lövészet beíró'!H220))</f>
        <v/>
      </c>
      <c r="M219" s="300" t="str">
        <f>IF(ISBLANK('Lövészet beíró'!I220)=TRUE,"",('Lövészet beíró'!I220))</f>
        <v/>
      </c>
      <c r="N219" s="301" t="str">
        <f>IF(ISBLANK('Lövészet beíró'!J220)=TRUE,"",('Lövészet beíró'!J220))</f>
        <v/>
      </c>
      <c r="O219" s="302" t="e">
        <f>SUM('Lövészet beíró'!G220:J220)*Beíró!$O$208</f>
        <v>#N/A</v>
      </c>
      <c r="P219" s="35"/>
      <c r="Q219" s="35"/>
      <c r="R219" s="303" t="str">
        <f t="shared" si="49"/>
        <v>-</v>
      </c>
      <c r="S219" s="37"/>
      <c r="T219" s="304" t="str">
        <f t="shared" si="50"/>
        <v/>
      </c>
    </row>
    <row r="220" spans="2:20" ht="14.25" hidden="1" customHeight="1" outlineLevel="1" x14ac:dyDescent="0.25">
      <c r="B220" s="187">
        <f>Rajtlista!B227</f>
        <v>0</v>
      </c>
      <c r="C220" s="255" t="str">
        <f>Rajtlista!C227</f>
        <v/>
      </c>
      <c r="D220" s="256">
        <f t="shared" si="51"/>
        <v>0</v>
      </c>
      <c r="E220" s="256" t="str">
        <f>Rajtlista!E227</f>
        <v/>
      </c>
      <c r="F220" s="256" t="str">
        <f>Rajtlista!F227</f>
        <v/>
      </c>
      <c r="G220" s="256" t="str">
        <f>Rajtlista!G227</f>
        <v/>
      </c>
      <c r="H220" s="297">
        <f>Rajtlista!H227</f>
        <v>0.50416666666666721</v>
      </c>
      <c r="I220" s="297" t="str">
        <f>IFERROR(VLOOKUP(B220,Idő!B:D,3,FALSE),"-")</f>
        <v>-</v>
      </c>
      <c r="J220" s="298" t="str">
        <f t="shared" si="48"/>
        <v>-</v>
      </c>
      <c r="K220" s="299" t="str">
        <f>IF(ISBLANK('Lövészet beíró'!G221)=TRUE,"",('Lövészet beíró'!G221))</f>
        <v/>
      </c>
      <c r="L220" s="300" t="str">
        <f>IF(ISBLANK('Lövészet beíró'!H221)=TRUE,"",('Lövészet beíró'!H221))</f>
        <v/>
      </c>
      <c r="M220" s="300" t="str">
        <f>IF(ISBLANK('Lövészet beíró'!I221)=TRUE,"",('Lövészet beíró'!I221))</f>
        <v/>
      </c>
      <c r="N220" s="301" t="str">
        <f>IF(ISBLANK('Lövészet beíró'!J221)=TRUE,"",('Lövészet beíró'!J221))</f>
        <v/>
      </c>
      <c r="O220" s="302" t="e">
        <f>SUM('Lövészet beíró'!G221:J221)*Beíró!$O$208</f>
        <v>#N/A</v>
      </c>
      <c r="P220" s="35"/>
      <c r="Q220" s="35"/>
      <c r="R220" s="303" t="str">
        <f t="shared" si="49"/>
        <v>-</v>
      </c>
      <c r="S220" s="37"/>
      <c r="T220" s="304" t="str">
        <f t="shared" si="50"/>
        <v/>
      </c>
    </row>
    <row r="221" spans="2:20" ht="14.25" hidden="1" customHeight="1" outlineLevel="1" x14ac:dyDescent="0.25">
      <c r="B221" s="187">
        <f>Rajtlista!B228</f>
        <v>0</v>
      </c>
      <c r="C221" s="255" t="str">
        <f>Rajtlista!C228</f>
        <v/>
      </c>
      <c r="D221" s="256">
        <f t="shared" si="51"/>
        <v>0</v>
      </c>
      <c r="E221" s="256" t="str">
        <f>Rajtlista!E228</f>
        <v/>
      </c>
      <c r="F221" s="256" t="str">
        <f>Rajtlista!F228</f>
        <v/>
      </c>
      <c r="G221" s="256" t="str">
        <f>Rajtlista!G228</f>
        <v/>
      </c>
      <c r="H221" s="297">
        <f>Rajtlista!H228</f>
        <v>0.50451388888888948</v>
      </c>
      <c r="I221" s="297" t="str">
        <f>IFERROR(VLOOKUP(B221,Idő!B:D,3,FALSE),"-")</f>
        <v>-</v>
      </c>
      <c r="J221" s="298" t="str">
        <f t="shared" si="48"/>
        <v>-</v>
      </c>
      <c r="K221" s="299" t="str">
        <f>IF(ISBLANK('Lövészet beíró'!G222)=TRUE,"",('Lövészet beíró'!G222))</f>
        <v/>
      </c>
      <c r="L221" s="300" t="str">
        <f>IF(ISBLANK('Lövészet beíró'!H222)=TRUE,"",('Lövészet beíró'!H222))</f>
        <v/>
      </c>
      <c r="M221" s="300" t="str">
        <f>IF(ISBLANK('Lövészet beíró'!I222)=TRUE,"",('Lövészet beíró'!I222))</f>
        <v/>
      </c>
      <c r="N221" s="301" t="str">
        <f>IF(ISBLANK('Lövészet beíró'!J222)=TRUE,"",('Lövészet beíró'!J222))</f>
        <v/>
      </c>
      <c r="O221" s="302" t="e">
        <f>SUM('Lövészet beíró'!G222:J222)*Beíró!$O$208</f>
        <v>#N/A</v>
      </c>
      <c r="P221" s="35"/>
      <c r="Q221" s="35"/>
      <c r="R221" s="303" t="str">
        <f t="shared" si="49"/>
        <v>-</v>
      </c>
      <c r="S221" s="37"/>
      <c r="T221" s="304" t="str">
        <f>IFERROR(RANK(R221,$R$209:$R$223,1),"")</f>
        <v/>
      </c>
    </row>
    <row r="222" spans="2:20" ht="14.25" hidden="1" customHeight="1" outlineLevel="1" x14ac:dyDescent="0.25">
      <c r="B222" s="187">
        <f>Rajtlista!B229</f>
        <v>0</v>
      </c>
      <c r="C222" s="255" t="str">
        <f>Rajtlista!C229</f>
        <v/>
      </c>
      <c r="D222" s="256">
        <f t="shared" si="51"/>
        <v>0</v>
      </c>
      <c r="E222" s="256" t="str">
        <f>Rajtlista!E229</f>
        <v/>
      </c>
      <c r="F222" s="256" t="str">
        <f>Rajtlista!F229</f>
        <v/>
      </c>
      <c r="G222" s="256" t="str">
        <f>Rajtlista!G229</f>
        <v/>
      </c>
      <c r="H222" s="297">
        <f>Rajtlista!H229</f>
        <v>0.50486111111111176</v>
      </c>
      <c r="I222" s="297" t="str">
        <f>IFERROR(VLOOKUP(B222,Idő!B:D,3,FALSE),"-")</f>
        <v>-</v>
      </c>
      <c r="J222" s="298" t="str">
        <f t="shared" si="48"/>
        <v>-</v>
      </c>
      <c r="K222" s="299" t="str">
        <f>IF(ISBLANK('Lövészet beíró'!G223)=TRUE,"",('Lövészet beíró'!G223))</f>
        <v/>
      </c>
      <c r="L222" s="300" t="str">
        <f>IF(ISBLANK('Lövészet beíró'!H223)=TRUE,"",('Lövészet beíró'!H223))</f>
        <v/>
      </c>
      <c r="M222" s="300" t="str">
        <f>IF(ISBLANK('Lövészet beíró'!I223)=TRUE,"",('Lövészet beíró'!I223))</f>
        <v/>
      </c>
      <c r="N222" s="301" t="str">
        <f>IF(ISBLANK('Lövészet beíró'!J223)=TRUE,"",('Lövészet beíró'!J223))</f>
        <v/>
      </c>
      <c r="O222" s="302" t="e">
        <f>SUM('Lövészet beíró'!G223:J223)*Beíró!$O$208</f>
        <v>#N/A</v>
      </c>
      <c r="P222" s="35"/>
      <c r="Q222" s="35"/>
      <c r="R222" s="303" t="str">
        <f t="shared" si="49"/>
        <v>-</v>
      </c>
      <c r="S222" s="37"/>
      <c r="T222" s="304" t="str">
        <f>IFERROR(RANK(R222,$R$209:$R$223,1),"")</f>
        <v/>
      </c>
    </row>
    <row r="223" spans="2:20" ht="14.25" hidden="1" customHeight="1" outlineLevel="1" x14ac:dyDescent="0.25">
      <c r="B223" s="187">
        <f>Rajtlista!B230</f>
        <v>0</v>
      </c>
      <c r="C223" s="255" t="str">
        <f>Rajtlista!C230</f>
        <v/>
      </c>
      <c r="D223" s="256">
        <f t="shared" si="51"/>
        <v>0</v>
      </c>
      <c r="E223" s="256" t="str">
        <f>Rajtlista!E230</f>
        <v/>
      </c>
      <c r="F223" s="256" t="str">
        <f>Rajtlista!F230</f>
        <v/>
      </c>
      <c r="G223" s="256" t="str">
        <f>Rajtlista!G230</f>
        <v/>
      </c>
      <c r="H223" s="297">
        <f>Rajtlista!H230</f>
        <v>0.50520833333333404</v>
      </c>
      <c r="I223" s="297" t="str">
        <f>IFERROR(VLOOKUP(B223,Idő!B:D,3,FALSE),"-")</f>
        <v>-</v>
      </c>
      <c r="J223" s="298" t="str">
        <f t="shared" si="48"/>
        <v>-</v>
      </c>
      <c r="K223" s="299" t="str">
        <f>IF(ISBLANK('Lövészet beíró'!G224)=TRUE,"",('Lövészet beíró'!G224))</f>
        <v/>
      </c>
      <c r="L223" s="300" t="str">
        <f>IF(ISBLANK('Lövészet beíró'!H224)=TRUE,"",('Lövészet beíró'!H224))</f>
        <v/>
      </c>
      <c r="M223" s="300" t="str">
        <f>IF(ISBLANK('Lövészet beíró'!I224)=TRUE,"",('Lövészet beíró'!I224))</f>
        <v/>
      </c>
      <c r="N223" s="301" t="str">
        <f>IF(ISBLANK('Lövészet beíró'!J224)=TRUE,"",('Lövészet beíró'!J224))</f>
        <v/>
      </c>
      <c r="O223" s="302" t="e">
        <f>SUM('Lövészet beíró'!G224:J224)*Beíró!$O$208</f>
        <v>#N/A</v>
      </c>
      <c r="P223" s="35"/>
      <c r="Q223" s="35"/>
      <c r="R223" s="303" t="str">
        <f t="shared" si="49"/>
        <v>-</v>
      </c>
      <c r="S223" s="37"/>
      <c r="T223" s="304" t="str">
        <f t="shared" si="50"/>
        <v/>
      </c>
    </row>
    <row r="224" spans="2:20" ht="14.25" customHeight="1" outlineLevel="1" x14ac:dyDescent="0.25">
      <c r="B224" s="313"/>
      <c r="C224" s="314"/>
      <c r="D224" s="307"/>
      <c r="E224" s="311"/>
      <c r="F224" s="311"/>
      <c r="G224" s="311"/>
      <c r="H224" s="308"/>
      <c r="I224" s="308"/>
      <c r="J224" s="308"/>
      <c r="K224" s="309"/>
      <c r="L224" s="309"/>
      <c r="M224" s="309"/>
      <c r="N224" s="309"/>
      <c r="O224" s="310"/>
      <c r="P224" s="310"/>
      <c r="Q224" s="310"/>
      <c r="R224" s="310"/>
      <c r="S224" s="311"/>
      <c r="T224" s="312"/>
    </row>
    <row r="225" spans="2:20" ht="17.25" hidden="1" customHeight="1" thickBot="1" x14ac:dyDescent="0.3">
      <c r="B225" s="500">
        <f>+Rajtlista!B232:G232</f>
        <v>0</v>
      </c>
      <c r="C225" s="501"/>
      <c r="D225" s="502"/>
      <c r="E225" s="502"/>
      <c r="F225" s="502"/>
      <c r="G225" s="503"/>
      <c r="H225" s="278"/>
      <c r="I225" s="279"/>
      <c r="J225" s="279"/>
      <c r="K225" s="280" t="e">
        <f>IF(ISBLANK('Lövészet beíró'!G226)=TRUE,"",('Lövészet beíró'!G226))</f>
        <v>#N/A</v>
      </c>
      <c r="L225" s="281" t="e">
        <f>IF(ISBLANK('Lövészet beíró'!H226)=TRUE,"",('Lövészet beíró'!H226))</f>
        <v>#N/A</v>
      </c>
      <c r="M225" s="281" t="e">
        <f>IF(ISBLANK('Lövészet beíró'!I226)=TRUE,"",('Lövészet beíró'!I226))</f>
        <v>#N/A</v>
      </c>
      <c r="N225" s="282" t="e">
        <f>IF(ISBLANK('Lövészet beíró'!J226)=TRUE,"",('Lövészet beíró'!J226))</f>
        <v>#N/A</v>
      </c>
      <c r="O225" s="40" t="e">
        <f>VLOOKUP(B225,Kategóriák!$C:$N,11,FALSE)/24/60/60</f>
        <v>#N/A</v>
      </c>
      <c r="P225" s="283"/>
      <c r="Q225" s="283"/>
      <c r="R225" s="283"/>
      <c r="S225" s="284"/>
      <c r="T225" s="285"/>
    </row>
    <row r="226" spans="2:20" ht="14.25" hidden="1" customHeight="1" outlineLevel="1" x14ac:dyDescent="0.25">
      <c r="B226" s="286">
        <f>Rajtlista!B233</f>
        <v>0</v>
      </c>
      <c r="C226" s="287" t="str">
        <f>Rajtlista!C233</f>
        <v/>
      </c>
      <c r="D226" s="288">
        <f>+B225</f>
        <v>0</v>
      </c>
      <c r="E226" s="288" t="str">
        <f>Rajtlista!E233</f>
        <v/>
      </c>
      <c r="F226" s="288" t="str">
        <f>Rajtlista!F233</f>
        <v/>
      </c>
      <c r="G226" s="288" t="str">
        <f>Rajtlista!G233</f>
        <v/>
      </c>
      <c r="H226" s="289">
        <f>Rajtlista!H233</f>
        <v>0.50034722222222217</v>
      </c>
      <c r="I226" s="289" t="str">
        <f>IFERROR(VLOOKUP(B226,Idő!B:D,3,FALSE),"-")</f>
        <v>-</v>
      </c>
      <c r="J226" s="290" t="str">
        <f>IFERROR(I226-H226,"-")</f>
        <v>-</v>
      </c>
      <c r="K226" s="291" t="str">
        <f>IF(ISBLANK('Lövészet beíró'!G227)=TRUE,"",('Lövészet beíró'!G227))</f>
        <v/>
      </c>
      <c r="L226" s="292" t="str">
        <f>IF(ISBLANK('Lövészet beíró'!H227)=TRUE,"",('Lövészet beíró'!H227))</f>
        <v/>
      </c>
      <c r="M226" s="292" t="str">
        <f>IF(ISBLANK('Lövészet beíró'!I227)=TRUE,"",('Lövészet beíró'!I227))</f>
        <v/>
      </c>
      <c r="N226" s="293" t="str">
        <f>IF(ISBLANK('Lövészet beíró'!J227)=TRUE,"",('Lövészet beíró'!J227))</f>
        <v/>
      </c>
      <c r="O226" s="294" t="e">
        <f>SUM('Lövészet beíró'!G227:J227)*Beíró!$O$225</f>
        <v>#N/A</v>
      </c>
      <c r="P226" s="29">
        <v>0</v>
      </c>
      <c r="Q226" s="29">
        <v>0</v>
      </c>
      <c r="R226" s="295" t="str">
        <f>IFERROR(J226+O226+P226-Q226,"-")</f>
        <v>-</v>
      </c>
      <c r="S226" s="31"/>
      <c r="T226" s="296" t="str">
        <f>IFERROR(RANK(R226,$R$226:$R$240,1),"")</f>
        <v/>
      </c>
    </row>
    <row r="227" spans="2:20" ht="14.25" hidden="1" customHeight="1" outlineLevel="1" x14ac:dyDescent="0.25">
      <c r="B227" s="187">
        <f>Rajtlista!B234</f>
        <v>0</v>
      </c>
      <c r="C227" s="255" t="str">
        <f>Rajtlista!C234</f>
        <v/>
      </c>
      <c r="D227" s="256">
        <f>+D226</f>
        <v>0</v>
      </c>
      <c r="E227" s="256" t="str">
        <f>Rajtlista!E234</f>
        <v/>
      </c>
      <c r="F227" s="256" t="str">
        <f>Rajtlista!F234</f>
        <v/>
      </c>
      <c r="G227" s="256" t="str">
        <f>Rajtlista!G234</f>
        <v/>
      </c>
      <c r="H227" s="297">
        <f>Rajtlista!H234</f>
        <v>0.50069444444444444</v>
      </c>
      <c r="I227" s="297" t="str">
        <f>IFERROR(VLOOKUP(B227,Idő!B:D,3,FALSE),"-")</f>
        <v>-</v>
      </c>
      <c r="J227" s="298" t="str">
        <f t="shared" ref="J227:J240" si="52">IFERROR(I227-H227,"-")</f>
        <v>-</v>
      </c>
      <c r="K227" s="299" t="str">
        <f>IF(ISBLANK('Lövészet beíró'!G228)=TRUE,"",('Lövészet beíró'!G228))</f>
        <v/>
      </c>
      <c r="L227" s="300" t="str">
        <f>IF(ISBLANK('Lövészet beíró'!H228)=TRUE,"",('Lövészet beíró'!H228))</f>
        <v/>
      </c>
      <c r="M227" s="300" t="str">
        <f>IF(ISBLANK('Lövészet beíró'!I228)=TRUE,"",('Lövészet beíró'!I228))</f>
        <v/>
      </c>
      <c r="N227" s="301" t="str">
        <f>IF(ISBLANK('Lövészet beíró'!J228)=TRUE,"",('Lövészet beíró'!J228))</f>
        <v/>
      </c>
      <c r="O227" s="302" t="e">
        <f>SUM('Lövészet beíró'!G228:J228)*Beíró!$O$225</f>
        <v>#N/A</v>
      </c>
      <c r="P227" s="35"/>
      <c r="Q227" s="35"/>
      <c r="R227" s="303" t="str">
        <f t="shared" ref="R227:R240" si="53">IFERROR(J227+O227+P227-Q227,"-")</f>
        <v>-</v>
      </c>
      <c r="S227" s="37"/>
      <c r="T227" s="304" t="str">
        <f t="shared" ref="T227:T240" si="54">IFERROR(RANK(R227,$R$226:$R$240,1),"")</f>
        <v/>
      </c>
    </row>
    <row r="228" spans="2:20" ht="14.25" hidden="1" customHeight="1" outlineLevel="1" x14ac:dyDescent="0.25">
      <c r="B228" s="187">
        <f>Rajtlista!B235</f>
        <v>0</v>
      </c>
      <c r="C228" s="255" t="str">
        <f>Rajtlista!C235</f>
        <v/>
      </c>
      <c r="D228" s="256">
        <f t="shared" ref="D228:D240" si="55">+D227</f>
        <v>0</v>
      </c>
      <c r="E228" s="256" t="str">
        <f>Rajtlista!E235</f>
        <v/>
      </c>
      <c r="F228" s="256" t="str">
        <f>Rajtlista!F235</f>
        <v/>
      </c>
      <c r="G228" s="256" t="str">
        <f>Rajtlista!G235</f>
        <v/>
      </c>
      <c r="H228" s="297">
        <f>Rajtlista!H235</f>
        <v>0.50104166666666672</v>
      </c>
      <c r="I228" s="297" t="str">
        <f>IFERROR(VLOOKUP(B228,Idő!B:D,3,FALSE),"-")</f>
        <v>-</v>
      </c>
      <c r="J228" s="298" t="str">
        <f t="shared" si="52"/>
        <v>-</v>
      </c>
      <c r="K228" s="299" t="str">
        <f>IF(ISBLANK('Lövészet beíró'!G229)=TRUE,"",('Lövészet beíró'!G229))</f>
        <v/>
      </c>
      <c r="L228" s="300" t="str">
        <f>IF(ISBLANK('Lövészet beíró'!H229)=TRUE,"",('Lövészet beíró'!H229))</f>
        <v/>
      </c>
      <c r="M228" s="300" t="str">
        <f>IF(ISBLANK('Lövészet beíró'!I229)=TRUE,"",('Lövészet beíró'!I229))</f>
        <v/>
      </c>
      <c r="N228" s="301" t="str">
        <f>IF(ISBLANK('Lövészet beíró'!J229)=TRUE,"",('Lövészet beíró'!J229))</f>
        <v/>
      </c>
      <c r="O228" s="302" t="e">
        <f>SUM('Lövészet beíró'!G229:J229)*Beíró!$O$225</f>
        <v>#N/A</v>
      </c>
      <c r="P228" s="35"/>
      <c r="Q228" s="35"/>
      <c r="R228" s="303" t="str">
        <f t="shared" si="53"/>
        <v>-</v>
      </c>
      <c r="S228" s="37"/>
      <c r="T228" s="304" t="str">
        <f t="shared" si="54"/>
        <v/>
      </c>
    </row>
    <row r="229" spans="2:20" ht="14.25" hidden="1" customHeight="1" outlineLevel="1" x14ac:dyDescent="0.25">
      <c r="B229" s="187">
        <f>Rajtlista!B236</f>
        <v>0</v>
      </c>
      <c r="C229" s="255" t="str">
        <f>Rajtlista!C236</f>
        <v/>
      </c>
      <c r="D229" s="256">
        <f t="shared" si="55"/>
        <v>0</v>
      </c>
      <c r="E229" s="256" t="str">
        <f>Rajtlista!E236</f>
        <v/>
      </c>
      <c r="F229" s="256" t="str">
        <f>Rajtlista!F236</f>
        <v/>
      </c>
      <c r="G229" s="256" t="str">
        <f>Rajtlista!G236</f>
        <v/>
      </c>
      <c r="H229" s="297">
        <f>Rajtlista!H236</f>
        <v>0.50138888888888899</v>
      </c>
      <c r="I229" s="297" t="str">
        <f>IFERROR(VLOOKUP(B229,Idő!B:D,3,FALSE),"-")</f>
        <v>-</v>
      </c>
      <c r="J229" s="298" t="str">
        <f t="shared" si="52"/>
        <v>-</v>
      </c>
      <c r="K229" s="299" t="str">
        <f>IF(ISBLANK('Lövészet beíró'!G230)=TRUE,"",('Lövészet beíró'!G230))</f>
        <v/>
      </c>
      <c r="L229" s="300" t="str">
        <f>IF(ISBLANK('Lövészet beíró'!H230)=TRUE,"",('Lövészet beíró'!H230))</f>
        <v/>
      </c>
      <c r="M229" s="300" t="str">
        <f>IF(ISBLANK('Lövészet beíró'!I230)=TRUE,"",('Lövészet beíró'!I230))</f>
        <v/>
      </c>
      <c r="N229" s="301" t="str">
        <f>IF(ISBLANK('Lövészet beíró'!J230)=TRUE,"",('Lövészet beíró'!J230))</f>
        <v/>
      </c>
      <c r="O229" s="302" t="e">
        <f>SUM('Lövészet beíró'!G230:J230)*Beíró!$O$225</f>
        <v>#N/A</v>
      </c>
      <c r="P229" s="35"/>
      <c r="Q229" s="35"/>
      <c r="R229" s="303" t="str">
        <f t="shared" si="53"/>
        <v>-</v>
      </c>
      <c r="S229" s="37"/>
      <c r="T229" s="304" t="str">
        <f t="shared" si="54"/>
        <v/>
      </c>
    </row>
    <row r="230" spans="2:20" ht="14.25" hidden="1" customHeight="1" outlineLevel="1" x14ac:dyDescent="0.25">
      <c r="B230" s="187">
        <f>Rajtlista!B237</f>
        <v>0</v>
      </c>
      <c r="C230" s="255" t="str">
        <f>Rajtlista!C237</f>
        <v/>
      </c>
      <c r="D230" s="256">
        <f t="shared" si="55"/>
        <v>0</v>
      </c>
      <c r="E230" s="256" t="str">
        <f>Rajtlista!E237</f>
        <v/>
      </c>
      <c r="F230" s="256" t="str">
        <f>Rajtlista!F237</f>
        <v/>
      </c>
      <c r="G230" s="256" t="str">
        <f>Rajtlista!G237</f>
        <v/>
      </c>
      <c r="H230" s="297">
        <f>Rajtlista!H237</f>
        <v>0.50173611111111127</v>
      </c>
      <c r="I230" s="297" t="str">
        <f>IFERROR(VLOOKUP(B230,Idő!B:D,3,FALSE),"-")</f>
        <v>-</v>
      </c>
      <c r="J230" s="298" t="str">
        <f t="shared" si="52"/>
        <v>-</v>
      </c>
      <c r="K230" s="299" t="str">
        <f>IF(ISBLANK('Lövészet beíró'!G231)=TRUE,"",('Lövészet beíró'!G231))</f>
        <v/>
      </c>
      <c r="L230" s="300" t="str">
        <f>IF(ISBLANK('Lövészet beíró'!H231)=TRUE,"",('Lövészet beíró'!H231))</f>
        <v/>
      </c>
      <c r="M230" s="300" t="str">
        <f>IF(ISBLANK('Lövészet beíró'!I231)=TRUE,"",('Lövészet beíró'!I231))</f>
        <v/>
      </c>
      <c r="N230" s="301" t="str">
        <f>IF(ISBLANK('Lövészet beíró'!J231)=TRUE,"",('Lövészet beíró'!J231))</f>
        <v/>
      </c>
      <c r="O230" s="302" t="e">
        <f>SUM('Lövészet beíró'!G231:J231)*Beíró!$O$225</f>
        <v>#N/A</v>
      </c>
      <c r="P230" s="35"/>
      <c r="Q230" s="35"/>
      <c r="R230" s="303" t="str">
        <f t="shared" si="53"/>
        <v>-</v>
      </c>
      <c r="S230" s="37"/>
      <c r="T230" s="304" t="str">
        <f t="shared" si="54"/>
        <v/>
      </c>
    </row>
    <row r="231" spans="2:20" ht="14.25" hidden="1" customHeight="1" outlineLevel="1" x14ac:dyDescent="0.25">
      <c r="B231" s="187">
        <f>Rajtlista!B238</f>
        <v>0</v>
      </c>
      <c r="C231" s="255" t="str">
        <f>Rajtlista!C238</f>
        <v/>
      </c>
      <c r="D231" s="256">
        <f t="shared" si="55"/>
        <v>0</v>
      </c>
      <c r="E231" s="256" t="str">
        <f>Rajtlista!E238</f>
        <v/>
      </c>
      <c r="F231" s="256" t="str">
        <f>Rajtlista!F238</f>
        <v/>
      </c>
      <c r="G231" s="256" t="str">
        <f>Rajtlista!G238</f>
        <v/>
      </c>
      <c r="H231" s="297">
        <f>Rajtlista!H238</f>
        <v>0.50208333333333355</v>
      </c>
      <c r="I231" s="297" t="str">
        <f>IFERROR(VLOOKUP(B231,Idő!B:D,3,FALSE),"-")</f>
        <v>-</v>
      </c>
      <c r="J231" s="298" t="str">
        <f t="shared" si="52"/>
        <v>-</v>
      </c>
      <c r="K231" s="299" t="str">
        <f>IF(ISBLANK('Lövészet beíró'!G232)=TRUE,"",('Lövészet beíró'!G232))</f>
        <v/>
      </c>
      <c r="L231" s="300" t="str">
        <f>IF(ISBLANK('Lövészet beíró'!H232)=TRUE,"",('Lövészet beíró'!H232))</f>
        <v/>
      </c>
      <c r="M231" s="300" t="str">
        <f>IF(ISBLANK('Lövészet beíró'!I232)=TRUE,"",('Lövészet beíró'!I232))</f>
        <v/>
      </c>
      <c r="N231" s="301" t="str">
        <f>IF(ISBLANK('Lövészet beíró'!J232)=TRUE,"",('Lövészet beíró'!J232))</f>
        <v/>
      </c>
      <c r="O231" s="302" t="e">
        <f>SUM('Lövészet beíró'!G232:J232)*Beíró!$O$225</f>
        <v>#N/A</v>
      </c>
      <c r="P231" s="35"/>
      <c r="Q231" s="35"/>
      <c r="R231" s="303" t="str">
        <f t="shared" si="53"/>
        <v>-</v>
      </c>
      <c r="S231" s="37"/>
      <c r="T231" s="304" t="str">
        <f t="shared" si="54"/>
        <v/>
      </c>
    </row>
    <row r="232" spans="2:20" ht="14.25" hidden="1" customHeight="1" outlineLevel="1" x14ac:dyDescent="0.25">
      <c r="B232" s="187">
        <f>Rajtlista!B239</f>
        <v>0</v>
      </c>
      <c r="C232" s="255" t="str">
        <f>Rajtlista!C239</f>
        <v/>
      </c>
      <c r="D232" s="256">
        <f t="shared" si="55"/>
        <v>0</v>
      </c>
      <c r="E232" s="256" t="str">
        <f>Rajtlista!E239</f>
        <v/>
      </c>
      <c r="F232" s="256" t="str">
        <f>Rajtlista!F239</f>
        <v/>
      </c>
      <c r="G232" s="256" t="str">
        <f>Rajtlista!G239</f>
        <v/>
      </c>
      <c r="H232" s="297">
        <f>Rajtlista!H239</f>
        <v>0.50243055555555582</v>
      </c>
      <c r="I232" s="297" t="str">
        <f>IFERROR(VLOOKUP(B232,Idő!B:D,3,FALSE),"-")</f>
        <v>-</v>
      </c>
      <c r="J232" s="298" t="str">
        <f t="shared" si="52"/>
        <v>-</v>
      </c>
      <c r="K232" s="299" t="str">
        <f>IF(ISBLANK('Lövészet beíró'!G233)=TRUE,"",('Lövészet beíró'!G233))</f>
        <v/>
      </c>
      <c r="L232" s="300" t="str">
        <f>IF(ISBLANK('Lövészet beíró'!H233)=TRUE,"",('Lövészet beíró'!H233))</f>
        <v/>
      </c>
      <c r="M232" s="300" t="str">
        <f>IF(ISBLANK('Lövészet beíró'!I233)=TRUE,"",('Lövészet beíró'!I233))</f>
        <v/>
      </c>
      <c r="N232" s="301" t="str">
        <f>IF(ISBLANK('Lövészet beíró'!J233)=TRUE,"",('Lövészet beíró'!J233))</f>
        <v/>
      </c>
      <c r="O232" s="302" t="e">
        <f>SUM('Lövészet beíró'!G233:J233)*Beíró!$O$225</f>
        <v>#N/A</v>
      </c>
      <c r="P232" s="35"/>
      <c r="Q232" s="35"/>
      <c r="R232" s="303" t="str">
        <f t="shared" si="53"/>
        <v>-</v>
      </c>
      <c r="S232" s="37"/>
      <c r="T232" s="315" t="str">
        <f t="shared" si="54"/>
        <v/>
      </c>
    </row>
    <row r="233" spans="2:20" ht="14.25" hidden="1" customHeight="1" outlineLevel="1" x14ac:dyDescent="0.25">
      <c r="B233" s="187">
        <f>Rajtlista!B240</f>
        <v>0</v>
      </c>
      <c r="C233" s="255" t="str">
        <f>Rajtlista!C240</f>
        <v/>
      </c>
      <c r="D233" s="256">
        <f t="shared" si="55"/>
        <v>0</v>
      </c>
      <c r="E233" s="256" t="str">
        <f>Rajtlista!E240</f>
        <v/>
      </c>
      <c r="F233" s="256" t="str">
        <f>Rajtlista!F240</f>
        <v/>
      </c>
      <c r="G233" s="256" t="str">
        <f>Rajtlista!G240</f>
        <v/>
      </c>
      <c r="H233" s="297">
        <f>Rajtlista!H240</f>
        <v>0.5027777777777781</v>
      </c>
      <c r="I233" s="297" t="str">
        <f>IFERROR(VLOOKUP(B233,Idő!B:D,3,FALSE),"-")</f>
        <v>-</v>
      </c>
      <c r="J233" s="298" t="str">
        <f t="shared" si="52"/>
        <v>-</v>
      </c>
      <c r="K233" s="299" t="str">
        <f>IF(ISBLANK('Lövészet beíró'!G234)=TRUE,"",('Lövészet beíró'!G234))</f>
        <v/>
      </c>
      <c r="L233" s="300" t="str">
        <f>IF(ISBLANK('Lövészet beíró'!H234)=TRUE,"",('Lövészet beíró'!H234))</f>
        <v/>
      </c>
      <c r="M233" s="300" t="str">
        <f>IF(ISBLANK('Lövészet beíró'!I234)=TRUE,"",('Lövészet beíró'!I234))</f>
        <v/>
      </c>
      <c r="N233" s="301" t="str">
        <f>IF(ISBLANK('Lövészet beíró'!J234)=TRUE,"",('Lövészet beíró'!J234))</f>
        <v/>
      </c>
      <c r="O233" s="302" t="e">
        <f>SUM('Lövészet beíró'!G234:J234)*Beíró!$O$225</f>
        <v>#N/A</v>
      </c>
      <c r="P233" s="35"/>
      <c r="Q233" s="35"/>
      <c r="R233" s="303" t="str">
        <f t="shared" si="53"/>
        <v>-</v>
      </c>
      <c r="S233" s="37"/>
      <c r="T233" s="304" t="str">
        <f t="shared" si="54"/>
        <v/>
      </c>
    </row>
    <row r="234" spans="2:20" ht="14.25" hidden="1" customHeight="1" outlineLevel="1" x14ac:dyDescent="0.25">
      <c r="B234" s="187">
        <f>Rajtlista!B241</f>
        <v>0</v>
      </c>
      <c r="C234" s="255" t="str">
        <f>Rajtlista!C241</f>
        <v/>
      </c>
      <c r="D234" s="256">
        <f t="shared" si="55"/>
        <v>0</v>
      </c>
      <c r="E234" s="256" t="str">
        <f>Rajtlista!E241</f>
        <v/>
      </c>
      <c r="F234" s="256" t="str">
        <f>Rajtlista!F241</f>
        <v/>
      </c>
      <c r="G234" s="256" t="str">
        <f>Rajtlista!G241</f>
        <v/>
      </c>
      <c r="H234" s="297">
        <f>Rajtlista!H241</f>
        <v>0.50312500000000038</v>
      </c>
      <c r="I234" s="297" t="str">
        <f>IFERROR(VLOOKUP(B234,Idő!B:D,3,FALSE),"-")</f>
        <v>-</v>
      </c>
      <c r="J234" s="298" t="str">
        <f t="shared" si="52"/>
        <v>-</v>
      </c>
      <c r="K234" s="299" t="str">
        <f>IF(ISBLANK('Lövészet beíró'!G235)=TRUE,"",('Lövészet beíró'!G235))</f>
        <v/>
      </c>
      <c r="L234" s="300" t="str">
        <f>IF(ISBLANK('Lövészet beíró'!H235)=TRUE,"",('Lövészet beíró'!H235))</f>
        <v/>
      </c>
      <c r="M234" s="300" t="str">
        <f>IF(ISBLANK('Lövészet beíró'!I235)=TRUE,"",('Lövészet beíró'!I235))</f>
        <v/>
      </c>
      <c r="N234" s="301" t="str">
        <f>IF(ISBLANK('Lövészet beíró'!J235)=TRUE,"",('Lövészet beíró'!J235))</f>
        <v/>
      </c>
      <c r="O234" s="302" t="e">
        <f>SUM('Lövészet beíró'!G235:J235)*Beíró!$O$225</f>
        <v>#N/A</v>
      </c>
      <c r="P234" s="35"/>
      <c r="Q234" s="35"/>
      <c r="R234" s="303" t="str">
        <f t="shared" si="53"/>
        <v>-</v>
      </c>
      <c r="S234" s="37"/>
      <c r="T234" s="304" t="str">
        <f t="shared" si="54"/>
        <v/>
      </c>
    </row>
    <row r="235" spans="2:20" ht="14.25" hidden="1" customHeight="1" outlineLevel="1" x14ac:dyDescent="0.25">
      <c r="B235" s="187">
        <f>Rajtlista!B242</f>
        <v>0</v>
      </c>
      <c r="C235" s="255" t="str">
        <f>Rajtlista!C242</f>
        <v/>
      </c>
      <c r="D235" s="256">
        <f t="shared" si="55"/>
        <v>0</v>
      </c>
      <c r="E235" s="256" t="str">
        <f>Rajtlista!E242</f>
        <v/>
      </c>
      <c r="F235" s="256" t="str">
        <f>Rajtlista!F242</f>
        <v/>
      </c>
      <c r="G235" s="256" t="str">
        <f>Rajtlista!G242</f>
        <v/>
      </c>
      <c r="H235" s="297">
        <f>Rajtlista!H242</f>
        <v>0.50347222222222265</v>
      </c>
      <c r="I235" s="297" t="str">
        <f>IFERROR(VLOOKUP(B235,Idő!B:D,3,FALSE),"-")</f>
        <v>-</v>
      </c>
      <c r="J235" s="298" t="str">
        <f t="shared" si="52"/>
        <v>-</v>
      </c>
      <c r="K235" s="299" t="str">
        <f>IF(ISBLANK('Lövészet beíró'!G236)=TRUE,"",('Lövészet beíró'!G236))</f>
        <v/>
      </c>
      <c r="L235" s="300" t="str">
        <f>IF(ISBLANK('Lövészet beíró'!H236)=TRUE,"",('Lövészet beíró'!H236))</f>
        <v/>
      </c>
      <c r="M235" s="300" t="str">
        <f>IF(ISBLANK('Lövészet beíró'!I236)=TRUE,"",('Lövészet beíró'!I236))</f>
        <v/>
      </c>
      <c r="N235" s="301" t="str">
        <f>IF(ISBLANK('Lövészet beíró'!J236)=TRUE,"",('Lövészet beíró'!J236))</f>
        <v/>
      </c>
      <c r="O235" s="302" t="e">
        <f>SUM('Lövészet beíró'!G236:J236)*Beíró!$O$225</f>
        <v>#N/A</v>
      </c>
      <c r="P235" s="35"/>
      <c r="Q235" s="35"/>
      <c r="R235" s="303" t="str">
        <f t="shared" si="53"/>
        <v>-</v>
      </c>
      <c r="S235" s="37"/>
      <c r="T235" s="304" t="str">
        <f t="shared" si="54"/>
        <v/>
      </c>
    </row>
    <row r="236" spans="2:20" ht="14.25" hidden="1" customHeight="1" outlineLevel="1" x14ac:dyDescent="0.25">
      <c r="B236" s="187">
        <f>Rajtlista!B243</f>
        <v>0</v>
      </c>
      <c r="C236" s="255" t="str">
        <f>Rajtlista!C243</f>
        <v/>
      </c>
      <c r="D236" s="256">
        <f t="shared" si="55"/>
        <v>0</v>
      </c>
      <c r="E236" s="256" t="str">
        <f>Rajtlista!E243</f>
        <v/>
      </c>
      <c r="F236" s="256" t="str">
        <f>Rajtlista!F243</f>
        <v/>
      </c>
      <c r="G236" s="256" t="str">
        <f>Rajtlista!G243</f>
        <v/>
      </c>
      <c r="H236" s="297">
        <f>Rajtlista!H243</f>
        <v>0.50381944444444493</v>
      </c>
      <c r="I236" s="297" t="str">
        <f>IFERROR(VLOOKUP(B236,Idő!B:D,3,FALSE),"-")</f>
        <v>-</v>
      </c>
      <c r="J236" s="298" t="str">
        <f t="shared" si="52"/>
        <v>-</v>
      </c>
      <c r="K236" s="299" t="str">
        <f>IF(ISBLANK('Lövészet beíró'!G237)=TRUE,"",('Lövészet beíró'!G237))</f>
        <v/>
      </c>
      <c r="L236" s="300" t="str">
        <f>IF(ISBLANK('Lövészet beíró'!H237)=TRUE,"",('Lövészet beíró'!H237))</f>
        <v/>
      </c>
      <c r="M236" s="300" t="str">
        <f>IF(ISBLANK('Lövészet beíró'!I237)=TRUE,"",('Lövészet beíró'!I237))</f>
        <v/>
      </c>
      <c r="N236" s="301" t="str">
        <f>IF(ISBLANK('Lövészet beíró'!J237)=TRUE,"",('Lövészet beíró'!J237))</f>
        <v/>
      </c>
      <c r="O236" s="302" t="e">
        <f>SUM('Lövészet beíró'!G237:J237)*Beíró!$O$225</f>
        <v>#N/A</v>
      </c>
      <c r="P236" s="35"/>
      <c r="Q236" s="35"/>
      <c r="R236" s="303" t="str">
        <f t="shared" si="53"/>
        <v>-</v>
      </c>
      <c r="S236" s="37"/>
      <c r="T236" s="304" t="str">
        <f>IFERROR(RANK(R236,$R$226:$R$240,1),"")</f>
        <v/>
      </c>
    </row>
    <row r="237" spans="2:20" ht="14.25" hidden="1" customHeight="1" outlineLevel="1" x14ac:dyDescent="0.25">
      <c r="B237" s="187">
        <f>Rajtlista!B244</f>
        <v>0</v>
      </c>
      <c r="C237" s="255" t="str">
        <f>Rajtlista!C244</f>
        <v/>
      </c>
      <c r="D237" s="256">
        <f t="shared" si="55"/>
        <v>0</v>
      </c>
      <c r="E237" s="256" t="str">
        <f>Rajtlista!E244</f>
        <v/>
      </c>
      <c r="F237" s="256" t="str">
        <f>Rajtlista!F244</f>
        <v/>
      </c>
      <c r="G237" s="256" t="str">
        <f>Rajtlista!G244</f>
        <v/>
      </c>
      <c r="H237" s="297">
        <f>Rajtlista!H244</f>
        <v>0.50416666666666721</v>
      </c>
      <c r="I237" s="297" t="str">
        <f>IFERROR(VLOOKUP(B237,Idő!B:D,3,FALSE),"-")</f>
        <v>-</v>
      </c>
      <c r="J237" s="298" t="str">
        <f t="shared" si="52"/>
        <v>-</v>
      </c>
      <c r="K237" s="299" t="str">
        <f>IF(ISBLANK('Lövészet beíró'!G238)=TRUE,"",('Lövészet beíró'!G238))</f>
        <v/>
      </c>
      <c r="L237" s="300" t="str">
        <f>IF(ISBLANK('Lövészet beíró'!H238)=TRUE,"",('Lövészet beíró'!H238))</f>
        <v/>
      </c>
      <c r="M237" s="300" t="str">
        <f>IF(ISBLANK('Lövészet beíró'!I238)=TRUE,"",('Lövészet beíró'!I238))</f>
        <v/>
      </c>
      <c r="N237" s="301" t="str">
        <f>IF(ISBLANK('Lövészet beíró'!J238)=TRUE,"",('Lövészet beíró'!J238))</f>
        <v/>
      </c>
      <c r="O237" s="302" t="e">
        <f>SUM('Lövészet beíró'!G238:J238)*Beíró!$O$225</f>
        <v>#N/A</v>
      </c>
      <c r="P237" s="35"/>
      <c r="Q237" s="35"/>
      <c r="R237" s="303" t="str">
        <f t="shared" si="53"/>
        <v>-</v>
      </c>
      <c r="S237" s="37"/>
      <c r="T237" s="304" t="str">
        <f t="shared" si="54"/>
        <v/>
      </c>
    </row>
    <row r="238" spans="2:20" ht="14.25" hidden="1" customHeight="1" outlineLevel="1" x14ac:dyDescent="0.25">
      <c r="B238" s="187">
        <f>Rajtlista!B245</f>
        <v>0</v>
      </c>
      <c r="C238" s="255" t="str">
        <f>Rajtlista!C245</f>
        <v/>
      </c>
      <c r="D238" s="256">
        <f t="shared" si="55"/>
        <v>0</v>
      </c>
      <c r="E238" s="256" t="str">
        <f>Rajtlista!E245</f>
        <v/>
      </c>
      <c r="F238" s="256" t="str">
        <f>Rajtlista!F245</f>
        <v/>
      </c>
      <c r="G238" s="256" t="str">
        <f>Rajtlista!G245</f>
        <v/>
      </c>
      <c r="H238" s="297">
        <f>Rajtlista!H245</f>
        <v>0.50451388888888948</v>
      </c>
      <c r="I238" s="297" t="str">
        <f>IFERROR(VLOOKUP(B238,Idő!B:D,3,FALSE),"-")</f>
        <v>-</v>
      </c>
      <c r="J238" s="298" t="str">
        <f t="shared" si="52"/>
        <v>-</v>
      </c>
      <c r="K238" s="299" t="str">
        <f>IF(ISBLANK('Lövészet beíró'!G239)=TRUE,"",('Lövészet beíró'!G239))</f>
        <v/>
      </c>
      <c r="L238" s="300" t="str">
        <f>IF(ISBLANK('Lövészet beíró'!H239)=TRUE,"",('Lövészet beíró'!H239))</f>
        <v/>
      </c>
      <c r="M238" s="300" t="str">
        <f>IF(ISBLANK('Lövészet beíró'!I239)=TRUE,"",('Lövészet beíró'!I239))</f>
        <v/>
      </c>
      <c r="N238" s="301" t="str">
        <f>IF(ISBLANK('Lövészet beíró'!J239)=TRUE,"",('Lövészet beíró'!J239))</f>
        <v/>
      </c>
      <c r="O238" s="302" t="e">
        <f>SUM('Lövészet beíró'!G239:J239)*Beíró!$O$225</f>
        <v>#N/A</v>
      </c>
      <c r="P238" s="35"/>
      <c r="Q238" s="35"/>
      <c r="R238" s="303" t="str">
        <f t="shared" si="53"/>
        <v>-</v>
      </c>
      <c r="S238" s="37"/>
      <c r="T238" s="304" t="str">
        <f t="shared" si="54"/>
        <v/>
      </c>
    </row>
    <row r="239" spans="2:20" ht="14.25" hidden="1" customHeight="1" outlineLevel="1" x14ac:dyDescent="0.25">
      <c r="B239" s="187">
        <f>Rajtlista!B246</f>
        <v>0</v>
      </c>
      <c r="C239" s="255" t="str">
        <f>Rajtlista!C246</f>
        <v/>
      </c>
      <c r="D239" s="256">
        <f t="shared" si="55"/>
        <v>0</v>
      </c>
      <c r="E239" s="256" t="str">
        <f>Rajtlista!E246</f>
        <v/>
      </c>
      <c r="F239" s="256" t="str">
        <f>Rajtlista!F246</f>
        <v/>
      </c>
      <c r="G239" s="256" t="str">
        <f>Rajtlista!G246</f>
        <v/>
      </c>
      <c r="H239" s="297">
        <f>Rajtlista!H246</f>
        <v>0.50486111111111176</v>
      </c>
      <c r="I239" s="297" t="str">
        <f>IFERROR(VLOOKUP(B239,Idő!B:D,3,FALSE),"-")</f>
        <v>-</v>
      </c>
      <c r="J239" s="298" t="str">
        <f t="shared" si="52"/>
        <v>-</v>
      </c>
      <c r="K239" s="299" t="str">
        <f>IF(ISBLANK('Lövészet beíró'!G240)=TRUE,"",('Lövészet beíró'!G240))</f>
        <v/>
      </c>
      <c r="L239" s="300" t="str">
        <f>IF(ISBLANK('Lövészet beíró'!H240)=TRUE,"",('Lövészet beíró'!H240))</f>
        <v/>
      </c>
      <c r="M239" s="300" t="str">
        <f>IF(ISBLANK('Lövészet beíró'!I240)=TRUE,"",('Lövészet beíró'!I240))</f>
        <v/>
      </c>
      <c r="N239" s="301" t="str">
        <f>IF(ISBLANK('Lövészet beíró'!J240)=TRUE,"",('Lövészet beíró'!J240))</f>
        <v/>
      </c>
      <c r="O239" s="302" t="e">
        <f>SUM('Lövészet beíró'!G240:J240)*Beíró!$O$225</f>
        <v>#N/A</v>
      </c>
      <c r="P239" s="35"/>
      <c r="Q239" s="35"/>
      <c r="R239" s="303" t="str">
        <f t="shared" si="53"/>
        <v>-</v>
      </c>
      <c r="S239" s="37"/>
      <c r="T239" s="304" t="str">
        <f t="shared" si="54"/>
        <v/>
      </c>
    </row>
    <row r="240" spans="2:20" ht="14.25" hidden="1" customHeight="1" outlineLevel="1" x14ac:dyDescent="0.25">
      <c r="B240" s="187">
        <f>Rajtlista!B247</f>
        <v>0</v>
      </c>
      <c r="C240" s="255" t="str">
        <f>Rajtlista!C247</f>
        <v/>
      </c>
      <c r="D240" s="256">
        <f t="shared" si="55"/>
        <v>0</v>
      </c>
      <c r="E240" s="256" t="str">
        <f>Rajtlista!E247</f>
        <v/>
      </c>
      <c r="F240" s="256" t="str">
        <f>Rajtlista!F247</f>
        <v/>
      </c>
      <c r="G240" s="256" t="str">
        <f>Rajtlista!G247</f>
        <v/>
      </c>
      <c r="H240" s="297">
        <f>Rajtlista!H247</f>
        <v>0.50520833333333404</v>
      </c>
      <c r="I240" s="297" t="str">
        <f>IFERROR(VLOOKUP(B240,Idő!B:D,3,FALSE),"-")</f>
        <v>-</v>
      </c>
      <c r="J240" s="298" t="str">
        <f t="shared" si="52"/>
        <v>-</v>
      </c>
      <c r="K240" s="299" t="str">
        <f>IF(ISBLANK('Lövészet beíró'!G241)=TRUE,"",('Lövészet beíró'!G241))</f>
        <v/>
      </c>
      <c r="L240" s="300" t="str">
        <f>IF(ISBLANK('Lövészet beíró'!H241)=TRUE,"",('Lövészet beíró'!H241))</f>
        <v/>
      </c>
      <c r="M240" s="300" t="str">
        <f>IF(ISBLANK('Lövészet beíró'!I241)=TRUE,"",('Lövészet beíró'!I241))</f>
        <v/>
      </c>
      <c r="N240" s="301" t="str">
        <f>IF(ISBLANK('Lövészet beíró'!J241)=TRUE,"",('Lövészet beíró'!J241))</f>
        <v/>
      </c>
      <c r="O240" s="302" t="e">
        <f>SUM('Lövészet beíró'!G241:J241)*Beíró!$O$225</f>
        <v>#N/A</v>
      </c>
      <c r="P240" s="35"/>
      <c r="Q240" s="35"/>
      <c r="R240" s="303" t="str">
        <f t="shared" si="53"/>
        <v>-</v>
      </c>
      <c r="S240" s="37"/>
      <c r="T240" s="304" t="str">
        <f t="shared" si="54"/>
        <v/>
      </c>
    </row>
    <row r="241" spans="2:20" ht="14.25" customHeight="1" outlineLevel="1" x14ac:dyDescent="0.25">
      <c r="B241" s="313"/>
      <c r="C241" s="314"/>
      <c r="D241" s="307"/>
      <c r="E241" s="311"/>
      <c r="F241" s="311"/>
      <c r="G241" s="311"/>
      <c r="H241" s="308"/>
      <c r="I241" s="308"/>
      <c r="J241" s="308"/>
      <c r="K241" s="309"/>
      <c r="L241" s="309"/>
      <c r="M241" s="309"/>
      <c r="N241" s="309"/>
      <c r="O241" s="310"/>
      <c r="P241" s="310"/>
      <c r="Q241" s="310"/>
      <c r="R241" s="310"/>
      <c r="S241" s="311"/>
      <c r="T241" s="312"/>
    </row>
    <row r="242" spans="2:20" ht="17.25" hidden="1" customHeight="1" thickBot="1" x14ac:dyDescent="0.3">
      <c r="B242" s="500">
        <f>+Rajtlista!B249:G249</f>
        <v>0</v>
      </c>
      <c r="C242" s="501"/>
      <c r="D242" s="502"/>
      <c r="E242" s="502"/>
      <c r="F242" s="502"/>
      <c r="G242" s="503"/>
      <c r="H242" s="278"/>
      <c r="I242" s="279"/>
      <c r="J242" s="279"/>
      <c r="K242" s="280" t="e">
        <f>IF(ISBLANK('Lövészet beíró'!G243)=TRUE,"",('Lövészet beíró'!G243))</f>
        <v>#N/A</v>
      </c>
      <c r="L242" s="281" t="e">
        <f>IF(ISBLANK('Lövészet beíró'!H243)=TRUE,"",('Lövészet beíró'!H243))</f>
        <v>#N/A</v>
      </c>
      <c r="M242" s="281" t="e">
        <f>IF(ISBLANK('Lövészet beíró'!I243)=TRUE,"",('Lövészet beíró'!I243))</f>
        <v>#N/A</v>
      </c>
      <c r="N242" s="282" t="e">
        <f>IF(ISBLANK('Lövészet beíró'!J243)=TRUE,"",('Lövészet beíró'!J243))</f>
        <v>#N/A</v>
      </c>
      <c r="O242" s="40" t="e">
        <f>VLOOKUP(B242,Kategóriák!$C:$N,11,FALSE)/24/60/60</f>
        <v>#N/A</v>
      </c>
      <c r="P242" s="283"/>
      <c r="Q242" s="283"/>
      <c r="R242" s="283"/>
      <c r="S242" s="284"/>
      <c r="T242" s="285"/>
    </row>
    <row r="243" spans="2:20" ht="14.25" hidden="1" customHeight="1" outlineLevel="1" x14ac:dyDescent="0.25">
      <c r="B243" s="286">
        <f>Rajtlista!B250</f>
        <v>0</v>
      </c>
      <c r="C243" s="287" t="str">
        <f>Rajtlista!C250</f>
        <v/>
      </c>
      <c r="D243" s="288">
        <f>+B242</f>
        <v>0</v>
      </c>
      <c r="E243" s="288" t="str">
        <f>Rajtlista!E250</f>
        <v/>
      </c>
      <c r="F243" s="288" t="str">
        <f>Rajtlista!F250</f>
        <v/>
      </c>
      <c r="G243" s="288" t="str">
        <f>Rajtlista!G250</f>
        <v/>
      </c>
      <c r="H243" s="289">
        <f>Rajtlista!H250</f>
        <v>0.50034722222222217</v>
      </c>
      <c r="I243" s="289" t="str">
        <f>IFERROR(VLOOKUP(B243,Idő!B:D,3,FALSE),"-")</f>
        <v>-</v>
      </c>
      <c r="J243" s="290" t="str">
        <f>IFERROR(I243-H243,"-")</f>
        <v>-</v>
      </c>
      <c r="K243" s="291" t="str">
        <f>IF(ISBLANK('Lövészet beíró'!G244)=TRUE,"",('Lövészet beíró'!G244))</f>
        <v/>
      </c>
      <c r="L243" s="292" t="str">
        <f>IF(ISBLANK('Lövészet beíró'!H244)=TRUE,"",('Lövészet beíró'!H244))</f>
        <v/>
      </c>
      <c r="M243" s="292" t="str">
        <f>IF(ISBLANK('Lövészet beíró'!I244)=TRUE,"",('Lövészet beíró'!I244))</f>
        <v/>
      </c>
      <c r="N243" s="293" t="str">
        <f>IF(ISBLANK('Lövészet beíró'!J244)=TRUE,"",('Lövészet beíró'!J244))</f>
        <v/>
      </c>
      <c r="O243" s="294" t="e">
        <f>SUM('Lövészet beíró'!G244:J244)*Beíró!$O$242</f>
        <v>#N/A</v>
      </c>
      <c r="P243" s="29">
        <v>0</v>
      </c>
      <c r="Q243" s="29">
        <v>0</v>
      </c>
      <c r="R243" s="295" t="str">
        <f>IFERROR(J243+O243+P243-Q243,"-")</f>
        <v>-</v>
      </c>
      <c r="S243" s="31"/>
      <c r="T243" s="296" t="str">
        <f>IFERROR(RANK(R243,$R$243:$R$257,1),"")</f>
        <v/>
      </c>
    </row>
    <row r="244" spans="2:20" ht="14.25" hidden="1" customHeight="1" outlineLevel="1" x14ac:dyDescent="0.25">
      <c r="B244" s="187">
        <f>Rajtlista!B251</f>
        <v>0</v>
      </c>
      <c r="C244" s="255" t="str">
        <f>Rajtlista!C251</f>
        <v/>
      </c>
      <c r="D244" s="256">
        <f>+D243</f>
        <v>0</v>
      </c>
      <c r="E244" s="256" t="str">
        <f>Rajtlista!E251</f>
        <v/>
      </c>
      <c r="F244" s="256" t="str">
        <f>Rajtlista!F251</f>
        <v/>
      </c>
      <c r="G244" s="256" t="str">
        <f>Rajtlista!G251</f>
        <v/>
      </c>
      <c r="H244" s="297">
        <f>Rajtlista!H251</f>
        <v>0.50069444444444444</v>
      </c>
      <c r="I244" s="297" t="str">
        <f>IFERROR(VLOOKUP(B244,Idő!B:D,3,FALSE),"-")</f>
        <v>-</v>
      </c>
      <c r="J244" s="298" t="str">
        <f t="shared" ref="J244:J257" si="56">IFERROR(I244-H244,"-")</f>
        <v>-</v>
      </c>
      <c r="K244" s="299" t="str">
        <f>IF(ISBLANK('Lövészet beíró'!G245)=TRUE,"",('Lövészet beíró'!G245))</f>
        <v/>
      </c>
      <c r="L244" s="300" t="str">
        <f>IF(ISBLANK('Lövészet beíró'!H245)=TRUE,"",('Lövészet beíró'!H245))</f>
        <v/>
      </c>
      <c r="M244" s="300" t="str">
        <f>IF(ISBLANK('Lövészet beíró'!I245)=TRUE,"",('Lövészet beíró'!I245))</f>
        <v/>
      </c>
      <c r="N244" s="301" t="str">
        <f>IF(ISBLANK('Lövészet beíró'!J245)=TRUE,"",('Lövészet beíró'!J245))</f>
        <v/>
      </c>
      <c r="O244" s="302" t="e">
        <f>SUM('Lövészet beíró'!G245:J245)*Beíró!$O$242</f>
        <v>#N/A</v>
      </c>
      <c r="P244" s="35"/>
      <c r="Q244" s="35"/>
      <c r="R244" s="303" t="str">
        <f t="shared" ref="R244:R257" si="57">IFERROR(J244+O244+P244-Q244,"-")</f>
        <v>-</v>
      </c>
      <c r="S244" s="37"/>
      <c r="T244" s="304" t="str">
        <f t="shared" ref="T244:T257" si="58">IFERROR(RANK(R244,$R$243:$R$257,1),"")</f>
        <v/>
      </c>
    </row>
    <row r="245" spans="2:20" ht="14.25" hidden="1" customHeight="1" outlineLevel="1" x14ac:dyDescent="0.25">
      <c r="B245" s="187">
        <f>Rajtlista!B252</f>
        <v>0</v>
      </c>
      <c r="C245" s="255" t="str">
        <f>Rajtlista!C252</f>
        <v/>
      </c>
      <c r="D245" s="256">
        <f t="shared" ref="D245:D257" si="59">+D244</f>
        <v>0</v>
      </c>
      <c r="E245" s="256" t="str">
        <f>Rajtlista!E252</f>
        <v/>
      </c>
      <c r="F245" s="256" t="str">
        <f>Rajtlista!F252</f>
        <v/>
      </c>
      <c r="G245" s="256" t="str">
        <f>Rajtlista!G252</f>
        <v/>
      </c>
      <c r="H245" s="297">
        <f>Rajtlista!H252</f>
        <v>0.50104166666666672</v>
      </c>
      <c r="I245" s="297" t="str">
        <f>IFERROR(VLOOKUP(B245,Idő!B:D,3,FALSE),"-")</f>
        <v>-</v>
      </c>
      <c r="J245" s="298" t="str">
        <f t="shared" si="56"/>
        <v>-</v>
      </c>
      <c r="K245" s="299" t="str">
        <f>IF(ISBLANK('Lövészet beíró'!G246)=TRUE,"",('Lövészet beíró'!G246))</f>
        <v/>
      </c>
      <c r="L245" s="300" t="str">
        <f>IF(ISBLANK('Lövészet beíró'!H246)=TRUE,"",('Lövészet beíró'!H246))</f>
        <v/>
      </c>
      <c r="M245" s="300" t="str">
        <f>IF(ISBLANK('Lövészet beíró'!I246)=TRUE,"",('Lövészet beíró'!I246))</f>
        <v/>
      </c>
      <c r="N245" s="301" t="str">
        <f>IF(ISBLANK('Lövészet beíró'!J246)=TRUE,"",('Lövészet beíró'!J246))</f>
        <v/>
      </c>
      <c r="O245" s="302" t="e">
        <f>SUM('Lövészet beíró'!G246:J246)*Beíró!$O$242</f>
        <v>#N/A</v>
      </c>
      <c r="P245" s="35"/>
      <c r="Q245" s="35"/>
      <c r="R245" s="303" t="str">
        <f t="shared" si="57"/>
        <v>-</v>
      </c>
      <c r="S245" s="37"/>
      <c r="T245" s="304" t="str">
        <f t="shared" si="58"/>
        <v/>
      </c>
    </row>
    <row r="246" spans="2:20" ht="14.25" hidden="1" customHeight="1" outlineLevel="1" x14ac:dyDescent="0.25">
      <c r="B246" s="187">
        <f>Rajtlista!B253</f>
        <v>0</v>
      </c>
      <c r="C246" s="255" t="str">
        <f>Rajtlista!C253</f>
        <v/>
      </c>
      <c r="D246" s="256">
        <f t="shared" si="59"/>
        <v>0</v>
      </c>
      <c r="E246" s="256" t="str">
        <f>Rajtlista!E253</f>
        <v/>
      </c>
      <c r="F246" s="256" t="str">
        <f>Rajtlista!F253</f>
        <v/>
      </c>
      <c r="G246" s="256" t="str">
        <f>Rajtlista!G253</f>
        <v/>
      </c>
      <c r="H246" s="297">
        <f>Rajtlista!H253</f>
        <v>0.50138888888888899</v>
      </c>
      <c r="I246" s="297" t="str">
        <f>IFERROR(VLOOKUP(B246,Idő!B:D,3,FALSE),"-")</f>
        <v>-</v>
      </c>
      <c r="J246" s="298" t="str">
        <f t="shared" si="56"/>
        <v>-</v>
      </c>
      <c r="K246" s="299" t="str">
        <f>IF(ISBLANK('Lövészet beíró'!G247)=TRUE,"",('Lövészet beíró'!G247))</f>
        <v/>
      </c>
      <c r="L246" s="300" t="str">
        <f>IF(ISBLANK('Lövészet beíró'!H247)=TRUE,"",('Lövészet beíró'!H247))</f>
        <v/>
      </c>
      <c r="M246" s="300" t="str">
        <f>IF(ISBLANK('Lövészet beíró'!I247)=TRUE,"",('Lövészet beíró'!I247))</f>
        <v/>
      </c>
      <c r="N246" s="301" t="str">
        <f>IF(ISBLANK('Lövészet beíró'!J247)=TRUE,"",('Lövészet beíró'!J247))</f>
        <v/>
      </c>
      <c r="O246" s="302" t="e">
        <f>SUM('Lövészet beíró'!G247:J247)*Beíró!$O$242</f>
        <v>#N/A</v>
      </c>
      <c r="P246" s="35"/>
      <c r="Q246" s="35"/>
      <c r="R246" s="303" t="str">
        <f t="shared" si="57"/>
        <v>-</v>
      </c>
      <c r="S246" s="37"/>
      <c r="T246" s="304" t="str">
        <f t="shared" si="58"/>
        <v/>
      </c>
    </row>
    <row r="247" spans="2:20" ht="14.25" hidden="1" customHeight="1" outlineLevel="1" x14ac:dyDescent="0.25">
      <c r="B247" s="187">
        <f>Rajtlista!B254</f>
        <v>0</v>
      </c>
      <c r="C247" s="255" t="str">
        <f>Rajtlista!C254</f>
        <v/>
      </c>
      <c r="D247" s="256">
        <f t="shared" si="59"/>
        <v>0</v>
      </c>
      <c r="E247" s="256" t="str">
        <f>Rajtlista!E254</f>
        <v/>
      </c>
      <c r="F247" s="256" t="str">
        <f>Rajtlista!F254</f>
        <v/>
      </c>
      <c r="G247" s="256" t="str">
        <f>Rajtlista!G254</f>
        <v/>
      </c>
      <c r="H247" s="297">
        <f>Rajtlista!H254</f>
        <v>0.50173611111111127</v>
      </c>
      <c r="I247" s="297" t="str">
        <f>IFERROR(VLOOKUP(B247,Idő!B:D,3,FALSE),"-")</f>
        <v>-</v>
      </c>
      <c r="J247" s="298" t="str">
        <f t="shared" si="56"/>
        <v>-</v>
      </c>
      <c r="K247" s="299" t="str">
        <f>IF(ISBLANK('Lövészet beíró'!G248)=TRUE,"",('Lövészet beíró'!G248))</f>
        <v/>
      </c>
      <c r="L247" s="300" t="str">
        <f>IF(ISBLANK('Lövészet beíró'!H248)=TRUE,"",('Lövészet beíró'!H248))</f>
        <v/>
      </c>
      <c r="M247" s="300" t="str">
        <f>IF(ISBLANK('Lövészet beíró'!I248)=TRUE,"",('Lövészet beíró'!I248))</f>
        <v/>
      </c>
      <c r="N247" s="301" t="str">
        <f>IF(ISBLANK('Lövészet beíró'!J248)=TRUE,"",('Lövészet beíró'!J248))</f>
        <v/>
      </c>
      <c r="O247" s="302" t="e">
        <f>SUM('Lövészet beíró'!G248:J248)*Beíró!$O$242</f>
        <v>#N/A</v>
      </c>
      <c r="P247" s="35"/>
      <c r="Q247" s="35"/>
      <c r="R247" s="303" t="str">
        <f t="shared" si="57"/>
        <v>-</v>
      </c>
      <c r="S247" s="37"/>
      <c r="T247" s="304" t="str">
        <f t="shared" si="58"/>
        <v/>
      </c>
    </row>
    <row r="248" spans="2:20" ht="14.25" hidden="1" customHeight="1" outlineLevel="1" x14ac:dyDescent="0.25">
      <c r="B248" s="187">
        <f>Rajtlista!B255</f>
        <v>0</v>
      </c>
      <c r="C248" s="255" t="str">
        <f>Rajtlista!C255</f>
        <v/>
      </c>
      <c r="D248" s="256">
        <f t="shared" si="59"/>
        <v>0</v>
      </c>
      <c r="E248" s="256" t="str">
        <f>Rajtlista!E255</f>
        <v/>
      </c>
      <c r="F248" s="256" t="str">
        <f>Rajtlista!F255</f>
        <v/>
      </c>
      <c r="G248" s="256" t="str">
        <f>Rajtlista!G255</f>
        <v/>
      </c>
      <c r="H248" s="297">
        <f>Rajtlista!H255</f>
        <v>0.50208333333333355</v>
      </c>
      <c r="I248" s="297" t="str">
        <f>IFERROR(VLOOKUP(B248,Idő!B:D,3,FALSE),"-")</f>
        <v>-</v>
      </c>
      <c r="J248" s="298" t="str">
        <f t="shared" si="56"/>
        <v>-</v>
      </c>
      <c r="K248" s="299" t="str">
        <f>IF(ISBLANK('Lövészet beíró'!G249)=TRUE,"",('Lövészet beíró'!G249))</f>
        <v/>
      </c>
      <c r="L248" s="300" t="str">
        <f>IF(ISBLANK('Lövészet beíró'!H249)=TRUE,"",('Lövészet beíró'!H249))</f>
        <v/>
      </c>
      <c r="M248" s="300" t="str">
        <f>IF(ISBLANK('Lövészet beíró'!I249)=TRUE,"",('Lövészet beíró'!I249))</f>
        <v/>
      </c>
      <c r="N248" s="301" t="str">
        <f>IF(ISBLANK('Lövészet beíró'!J249)=TRUE,"",('Lövészet beíró'!J249))</f>
        <v/>
      </c>
      <c r="O248" s="302" t="e">
        <f>SUM('Lövészet beíró'!G249:J249)*Beíró!$O$242</f>
        <v>#N/A</v>
      </c>
      <c r="P248" s="35"/>
      <c r="Q248" s="35"/>
      <c r="R248" s="303" t="str">
        <f t="shared" si="57"/>
        <v>-</v>
      </c>
      <c r="S248" s="37"/>
      <c r="T248" s="304" t="str">
        <f t="shared" si="58"/>
        <v/>
      </c>
    </row>
    <row r="249" spans="2:20" ht="14.25" hidden="1" customHeight="1" outlineLevel="1" x14ac:dyDescent="0.25">
      <c r="B249" s="187">
        <f>Rajtlista!B256</f>
        <v>0</v>
      </c>
      <c r="C249" s="255" t="str">
        <f>Rajtlista!C256</f>
        <v/>
      </c>
      <c r="D249" s="256">
        <f t="shared" si="59"/>
        <v>0</v>
      </c>
      <c r="E249" s="256" t="str">
        <f>Rajtlista!E256</f>
        <v/>
      </c>
      <c r="F249" s="256" t="str">
        <f>Rajtlista!F256</f>
        <v/>
      </c>
      <c r="G249" s="256" t="str">
        <f>Rajtlista!G256</f>
        <v/>
      </c>
      <c r="H249" s="297">
        <f>Rajtlista!H256</f>
        <v>0.50243055555555582</v>
      </c>
      <c r="I249" s="297" t="str">
        <f>IFERROR(VLOOKUP(B249,Idő!B:D,3,FALSE),"-")</f>
        <v>-</v>
      </c>
      <c r="J249" s="298" t="str">
        <f t="shared" si="56"/>
        <v>-</v>
      </c>
      <c r="K249" s="299" t="str">
        <f>IF(ISBLANK('Lövészet beíró'!G250)=TRUE,"",('Lövészet beíró'!G250))</f>
        <v/>
      </c>
      <c r="L249" s="300" t="str">
        <f>IF(ISBLANK('Lövészet beíró'!H250)=TRUE,"",('Lövészet beíró'!H250))</f>
        <v/>
      </c>
      <c r="M249" s="300" t="str">
        <f>IF(ISBLANK('Lövészet beíró'!I250)=TRUE,"",('Lövészet beíró'!I250))</f>
        <v/>
      </c>
      <c r="N249" s="301" t="str">
        <f>IF(ISBLANK('Lövészet beíró'!J250)=TRUE,"",('Lövészet beíró'!J250))</f>
        <v/>
      </c>
      <c r="O249" s="302" t="e">
        <f>SUM('Lövészet beíró'!G250:J250)*Beíró!$O$242</f>
        <v>#N/A</v>
      </c>
      <c r="P249" s="35"/>
      <c r="Q249" s="35"/>
      <c r="R249" s="303" t="str">
        <f t="shared" si="57"/>
        <v>-</v>
      </c>
      <c r="S249" s="37"/>
      <c r="T249" s="304" t="str">
        <f t="shared" si="58"/>
        <v/>
      </c>
    </row>
    <row r="250" spans="2:20" ht="14.25" hidden="1" customHeight="1" outlineLevel="1" x14ac:dyDescent="0.25">
      <c r="B250" s="187">
        <f>Rajtlista!B257</f>
        <v>0</v>
      </c>
      <c r="C250" s="255" t="str">
        <f>Rajtlista!C257</f>
        <v/>
      </c>
      <c r="D250" s="256">
        <f t="shared" si="59"/>
        <v>0</v>
      </c>
      <c r="E250" s="256" t="str">
        <f>Rajtlista!E257</f>
        <v/>
      </c>
      <c r="F250" s="256" t="str">
        <f>Rajtlista!F257</f>
        <v/>
      </c>
      <c r="G250" s="256" t="str">
        <f>Rajtlista!G257</f>
        <v/>
      </c>
      <c r="H250" s="297">
        <f>Rajtlista!H257</f>
        <v>0.5027777777777781</v>
      </c>
      <c r="I250" s="297" t="str">
        <f>IFERROR(VLOOKUP(B250,Idő!B:D,3,FALSE),"-")</f>
        <v>-</v>
      </c>
      <c r="J250" s="298" t="str">
        <f t="shared" si="56"/>
        <v>-</v>
      </c>
      <c r="K250" s="299" t="str">
        <f>IF(ISBLANK('Lövészet beíró'!G251)=TRUE,"",('Lövészet beíró'!G251))</f>
        <v/>
      </c>
      <c r="L250" s="300" t="str">
        <f>IF(ISBLANK('Lövészet beíró'!H251)=TRUE,"",('Lövészet beíró'!H251))</f>
        <v/>
      </c>
      <c r="M250" s="300" t="str">
        <f>IF(ISBLANK('Lövészet beíró'!I251)=TRUE,"",('Lövészet beíró'!I251))</f>
        <v/>
      </c>
      <c r="N250" s="301" t="str">
        <f>IF(ISBLANK('Lövészet beíró'!J251)=TRUE,"",('Lövészet beíró'!J251))</f>
        <v/>
      </c>
      <c r="O250" s="302" t="e">
        <f>SUM('Lövészet beíró'!G251:J251)*Beíró!$O$242</f>
        <v>#N/A</v>
      </c>
      <c r="P250" s="35"/>
      <c r="Q250" s="35"/>
      <c r="R250" s="303" t="str">
        <f t="shared" si="57"/>
        <v>-</v>
      </c>
      <c r="S250" s="37"/>
      <c r="T250" s="304" t="str">
        <f t="shared" si="58"/>
        <v/>
      </c>
    </row>
    <row r="251" spans="2:20" ht="14.25" hidden="1" customHeight="1" outlineLevel="1" x14ac:dyDescent="0.25">
      <c r="B251" s="187">
        <f>Rajtlista!B258</f>
        <v>0</v>
      </c>
      <c r="C251" s="255" t="str">
        <f>Rajtlista!C258</f>
        <v/>
      </c>
      <c r="D251" s="256">
        <f t="shared" si="59"/>
        <v>0</v>
      </c>
      <c r="E251" s="256" t="str">
        <f>Rajtlista!E258</f>
        <v/>
      </c>
      <c r="F251" s="256" t="str">
        <f>Rajtlista!F258</f>
        <v/>
      </c>
      <c r="G251" s="256" t="str">
        <f>Rajtlista!G258</f>
        <v/>
      </c>
      <c r="H251" s="297">
        <f>Rajtlista!H258</f>
        <v>0.50312500000000038</v>
      </c>
      <c r="I251" s="297" t="str">
        <f>IFERROR(VLOOKUP(B251,Idő!B:D,3,FALSE),"-")</f>
        <v>-</v>
      </c>
      <c r="J251" s="298" t="str">
        <f t="shared" si="56"/>
        <v>-</v>
      </c>
      <c r="K251" s="299" t="str">
        <f>IF(ISBLANK('Lövészet beíró'!G252)=TRUE,"",('Lövészet beíró'!G252))</f>
        <v/>
      </c>
      <c r="L251" s="300" t="str">
        <f>IF(ISBLANK('Lövészet beíró'!H252)=TRUE,"",('Lövészet beíró'!H252))</f>
        <v/>
      </c>
      <c r="M251" s="300" t="str">
        <f>IF(ISBLANK('Lövészet beíró'!I252)=TRUE,"",('Lövészet beíró'!I252))</f>
        <v/>
      </c>
      <c r="N251" s="301" t="str">
        <f>IF(ISBLANK('Lövészet beíró'!J252)=TRUE,"",('Lövészet beíró'!J252))</f>
        <v/>
      </c>
      <c r="O251" s="302" t="e">
        <f>SUM('Lövészet beíró'!G252:J252)*Beíró!$O$242</f>
        <v>#N/A</v>
      </c>
      <c r="P251" s="35"/>
      <c r="Q251" s="35"/>
      <c r="R251" s="303" t="str">
        <f t="shared" si="57"/>
        <v>-</v>
      </c>
      <c r="S251" s="37"/>
      <c r="T251" s="304" t="str">
        <f t="shared" si="58"/>
        <v/>
      </c>
    </row>
    <row r="252" spans="2:20" ht="14.25" hidden="1" customHeight="1" outlineLevel="1" x14ac:dyDescent="0.25">
      <c r="B252" s="187">
        <f>Rajtlista!B259</f>
        <v>0</v>
      </c>
      <c r="C252" s="255" t="str">
        <f>Rajtlista!C259</f>
        <v/>
      </c>
      <c r="D252" s="256">
        <f t="shared" si="59"/>
        <v>0</v>
      </c>
      <c r="E252" s="256" t="str">
        <f>Rajtlista!E259</f>
        <v/>
      </c>
      <c r="F252" s="256" t="str">
        <f>Rajtlista!F259</f>
        <v/>
      </c>
      <c r="G252" s="256" t="str">
        <f>Rajtlista!G259</f>
        <v/>
      </c>
      <c r="H252" s="297">
        <f>Rajtlista!H259</f>
        <v>0.50347222222222265</v>
      </c>
      <c r="I252" s="297" t="str">
        <f>IFERROR(VLOOKUP(B252,Idő!B:D,3,FALSE),"-")</f>
        <v>-</v>
      </c>
      <c r="J252" s="298" t="str">
        <f t="shared" si="56"/>
        <v>-</v>
      </c>
      <c r="K252" s="299" t="str">
        <f>IF(ISBLANK('Lövészet beíró'!G253)=TRUE,"",('Lövészet beíró'!G253))</f>
        <v/>
      </c>
      <c r="L252" s="300" t="str">
        <f>IF(ISBLANK('Lövészet beíró'!H253)=TRUE,"",('Lövészet beíró'!H253))</f>
        <v/>
      </c>
      <c r="M252" s="300" t="str">
        <f>IF(ISBLANK('Lövészet beíró'!I253)=TRUE,"",('Lövészet beíró'!I253))</f>
        <v/>
      </c>
      <c r="N252" s="301" t="str">
        <f>IF(ISBLANK('Lövészet beíró'!J253)=TRUE,"",('Lövészet beíró'!J253))</f>
        <v/>
      </c>
      <c r="O252" s="302" t="e">
        <f>SUM('Lövészet beíró'!G253:J253)*Beíró!$O$242</f>
        <v>#N/A</v>
      </c>
      <c r="P252" s="35"/>
      <c r="Q252" s="35"/>
      <c r="R252" s="303" t="str">
        <f t="shared" si="57"/>
        <v>-</v>
      </c>
      <c r="S252" s="37"/>
      <c r="T252" s="304" t="str">
        <f t="shared" si="58"/>
        <v/>
      </c>
    </row>
    <row r="253" spans="2:20" ht="14.25" hidden="1" customHeight="1" outlineLevel="1" x14ac:dyDescent="0.25">
      <c r="B253" s="187">
        <f>Rajtlista!B260</f>
        <v>0</v>
      </c>
      <c r="C253" s="255" t="str">
        <f>Rajtlista!C260</f>
        <v/>
      </c>
      <c r="D253" s="256">
        <f t="shared" si="59"/>
        <v>0</v>
      </c>
      <c r="E253" s="256" t="str">
        <f>Rajtlista!E260</f>
        <v/>
      </c>
      <c r="F253" s="256" t="str">
        <f>Rajtlista!F260</f>
        <v/>
      </c>
      <c r="G253" s="256" t="str">
        <f>Rajtlista!G260</f>
        <v/>
      </c>
      <c r="H253" s="297">
        <f>Rajtlista!H260</f>
        <v>0.50381944444444493</v>
      </c>
      <c r="I253" s="297" t="str">
        <f>IFERROR(VLOOKUP(B253,Idő!B:D,3,FALSE),"-")</f>
        <v>-</v>
      </c>
      <c r="J253" s="298" t="str">
        <f t="shared" si="56"/>
        <v>-</v>
      </c>
      <c r="K253" s="299" t="str">
        <f>IF(ISBLANK('Lövészet beíró'!G254)=TRUE,"",('Lövészet beíró'!G254))</f>
        <v/>
      </c>
      <c r="L253" s="300" t="str">
        <f>IF(ISBLANK('Lövészet beíró'!H254)=TRUE,"",('Lövészet beíró'!H254))</f>
        <v/>
      </c>
      <c r="M253" s="300" t="str">
        <f>IF(ISBLANK('Lövészet beíró'!I254)=TRUE,"",('Lövészet beíró'!I254))</f>
        <v/>
      </c>
      <c r="N253" s="301" t="str">
        <f>IF(ISBLANK('Lövészet beíró'!J254)=TRUE,"",('Lövészet beíró'!J254))</f>
        <v/>
      </c>
      <c r="O253" s="302" t="e">
        <f>SUM('Lövészet beíró'!G254:J254)*Beíró!$O$242</f>
        <v>#N/A</v>
      </c>
      <c r="P253" s="35"/>
      <c r="Q253" s="35"/>
      <c r="R253" s="303" t="str">
        <f t="shared" si="57"/>
        <v>-</v>
      </c>
      <c r="S253" s="37"/>
      <c r="T253" s="304" t="str">
        <f t="shared" si="58"/>
        <v/>
      </c>
    </row>
    <row r="254" spans="2:20" ht="14.25" hidden="1" customHeight="1" outlineLevel="1" x14ac:dyDescent="0.25">
      <c r="B254" s="187">
        <f>Rajtlista!B261</f>
        <v>0</v>
      </c>
      <c r="C254" s="255" t="str">
        <f>Rajtlista!C261</f>
        <v/>
      </c>
      <c r="D254" s="256">
        <f t="shared" si="59"/>
        <v>0</v>
      </c>
      <c r="E254" s="256" t="str">
        <f>Rajtlista!E261</f>
        <v/>
      </c>
      <c r="F254" s="256" t="str">
        <f>Rajtlista!F261</f>
        <v/>
      </c>
      <c r="G254" s="256" t="str">
        <f>Rajtlista!G261</f>
        <v/>
      </c>
      <c r="H254" s="297">
        <f>Rajtlista!H261</f>
        <v>0.50416666666666721</v>
      </c>
      <c r="I254" s="297" t="str">
        <f>IFERROR(VLOOKUP(B254,Idő!B:D,3,FALSE),"-")</f>
        <v>-</v>
      </c>
      <c r="J254" s="298" t="str">
        <f t="shared" si="56"/>
        <v>-</v>
      </c>
      <c r="K254" s="299" t="str">
        <f>IF(ISBLANK('Lövészet beíró'!G255)=TRUE,"",('Lövészet beíró'!G255))</f>
        <v/>
      </c>
      <c r="L254" s="300" t="str">
        <f>IF(ISBLANK('Lövészet beíró'!H255)=TRUE,"",('Lövészet beíró'!H255))</f>
        <v/>
      </c>
      <c r="M254" s="300" t="str">
        <f>IF(ISBLANK('Lövészet beíró'!I255)=TRUE,"",('Lövészet beíró'!I255))</f>
        <v/>
      </c>
      <c r="N254" s="301" t="str">
        <f>IF(ISBLANK('Lövészet beíró'!J255)=TRUE,"",('Lövészet beíró'!J255))</f>
        <v/>
      </c>
      <c r="O254" s="302" t="e">
        <f>SUM('Lövészet beíró'!G255:J255)*Beíró!$O$242</f>
        <v>#N/A</v>
      </c>
      <c r="P254" s="35"/>
      <c r="Q254" s="35"/>
      <c r="R254" s="303" t="str">
        <f t="shared" si="57"/>
        <v>-</v>
      </c>
      <c r="S254" s="37"/>
      <c r="T254" s="304" t="str">
        <f t="shared" si="58"/>
        <v/>
      </c>
    </row>
    <row r="255" spans="2:20" ht="14.25" hidden="1" customHeight="1" outlineLevel="1" x14ac:dyDescent="0.25">
      <c r="B255" s="187">
        <f>Rajtlista!B262</f>
        <v>0</v>
      </c>
      <c r="C255" s="255" t="str">
        <f>Rajtlista!C262</f>
        <v/>
      </c>
      <c r="D255" s="256">
        <f t="shared" si="59"/>
        <v>0</v>
      </c>
      <c r="E255" s="256" t="str">
        <f>Rajtlista!E262</f>
        <v/>
      </c>
      <c r="F255" s="256" t="str">
        <f>Rajtlista!F262</f>
        <v/>
      </c>
      <c r="G255" s="256" t="str">
        <f>Rajtlista!G262</f>
        <v/>
      </c>
      <c r="H255" s="297">
        <f>Rajtlista!H262</f>
        <v>0.50451388888888948</v>
      </c>
      <c r="I255" s="297" t="str">
        <f>IFERROR(VLOOKUP(B255,Idő!B:D,3,FALSE),"-")</f>
        <v>-</v>
      </c>
      <c r="J255" s="298" t="str">
        <f t="shared" si="56"/>
        <v>-</v>
      </c>
      <c r="K255" s="299" t="str">
        <f>IF(ISBLANK('Lövészet beíró'!G256)=TRUE,"",('Lövészet beíró'!G256))</f>
        <v/>
      </c>
      <c r="L255" s="300" t="str">
        <f>IF(ISBLANK('Lövészet beíró'!H256)=TRUE,"",('Lövészet beíró'!H256))</f>
        <v/>
      </c>
      <c r="M255" s="300" t="str">
        <f>IF(ISBLANK('Lövészet beíró'!I256)=TRUE,"",('Lövészet beíró'!I256))</f>
        <v/>
      </c>
      <c r="N255" s="301" t="str">
        <f>IF(ISBLANK('Lövészet beíró'!J256)=TRUE,"",('Lövészet beíró'!J256))</f>
        <v/>
      </c>
      <c r="O255" s="302" t="e">
        <f>SUM('Lövészet beíró'!G256:J256)*Beíró!$O$242</f>
        <v>#N/A</v>
      </c>
      <c r="P255" s="35"/>
      <c r="Q255" s="35"/>
      <c r="R255" s="303" t="str">
        <f t="shared" si="57"/>
        <v>-</v>
      </c>
      <c r="S255" s="37"/>
      <c r="T255" s="304" t="str">
        <f t="shared" si="58"/>
        <v/>
      </c>
    </row>
    <row r="256" spans="2:20" ht="14.25" hidden="1" customHeight="1" outlineLevel="1" x14ac:dyDescent="0.25">
      <c r="B256" s="187">
        <f>Rajtlista!B263</f>
        <v>0</v>
      </c>
      <c r="C256" s="255" t="str">
        <f>Rajtlista!C263</f>
        <v/>
      </c>
      <c r="D256" s="256">
        <f t="shared" si="59"/>
        <v>0</v>
      </c>
      <c r="E256" s="256" t="str">
        <f>Rajtlista!E263</f>
        <v/>
      </c>
      <c r="F256" s="256" t="str">
        <f>Rajtlista!F263</f>
        <v/>
      </c>
      <c r="G256" s="256" t="str">
        <f>Rajtlista!G263</f>
        <v/>
      </c>
      <c r="H256" s="297">
        <f>Rajtlista!H263</f>
        <v>0.50486111111111176</v>
      </c>
      <c r="I256" s="297" t="str">
        <f>IFERROR(VLOOKUP(B256,Idő!B:D,3,FALSE),"-")</f>
        <v>-</v>
      </c>
      <c r="J256" s="298" t="str">
        <f t="shared" si="56"/>
        <v>-</v>
      </c>
      <c r="K256" s="299" t="str">
        <f>IF(ISBLANK('Lövészet beíró'!G257)=TRUE,"",('Lövészet beíró'!G257))</f>
        <v/>
      </c>
      <c r="L256" s="300" t="str">
        <f>IF(ISBLANK('Lövészet beíró'!H257)=TRUE,"",('Lövészet beíró'!H257))</f>
        <v/>
      </c>
      <c r="M256" s="300" t="str">
        <f>IF(ISBLANK('Lövészet beíró'!I257)=TRUE,"",('Lövészet beíró'!I257))</f>
        <v/>
      </c>
      <c r="N256" s="301" t="str">
        <f>IF(ISBLANK('Lövészet beíró'!J257)=TRUE,"",('Lövészet beíró'!J257))</f>
        <v/>
      </c>
      <c r="O256" s="302" t="e">
        <f>SUM('Lövészet beíró'!G257:J257)*Beíró!$O$242</f>
        <v>#N/A</v>
      </c>
      <c r="P256" s="35"/>
      <c r="Q256" s="35"/>
      <c r="R256" s="303" t="str">
        <f t="shared" si="57"/>
        <v>-</v>
      </c>
      <c r="S256" s="37"/>
      <c r="T256" s="304" t="str">
        <f>IFERROR(RANK(R256,$R$243:$R$257,1),"")</f>
        <v/>
      </c>
    </row>
    <row r="257" spans="2:20" ht="14.25" hidden="1" customHeight="1" outlineLevel="1" x14ac:dyDescent="0.25">
      <c r="B257" s="187">
        <f>Rajtlista!B264</f>
        <v>0</v>
      </c>
      <c r="C257" s="255" t="str">
        <f>Rajtlista!C264</f>
        <v/>
      </c>
      <c r="D257" s="256">
        <f t="shared" si="59"/>
        <v>0</v>
      </c>
      <c r="E257" s="256" t="str">
        <f>Rajtlista!E264</f>
        <v/>
      </c>
      <c r="F257" s="256" t="str">
        <f>Rajtlista!F264</f>
        <v/>
      </c>
      <c r="G257" s="256" t="str">
        <f>Rajtlista!G264</f>
        <v/>
      </c>
      <c r="H257" s="297">
        <f>Rajtlista!H264</f>
        <v>0.50520833333333404</v>
      </c>
      <c r="I257" s="297" t="str">
        <f>IFERROR(VLOOKUP(B257,Idő!B:D,3,FALSE),"-")</f>
        <v>-</v>
      </c>
      <c r="J257" s="298" t="str">
        <f t="shared" si="56"/>
        <v>-</v>
      </c>
      <c r="K257" s="299" t="str">
        <f>IF(ISBLANK('Lövészet beíró'!G258)=TRUE,"",('Lövészet beíró'!G258))</f>
        <v/>
      </c>
      <c r="L257" s="300" t="str">
        <f>IF(ISBLANK('Lövészet beíró'!H258)=TRUE,"",('Lövészet beíró'!H258))</f>
        <v/>
      </c>
      <c r="M257" s="300" t="str">
        <f>IF(ISBLANK('Lövészet beíró'!I258)=TRUE,"",('Lövészet beíró'!I258))</f>
        <v/>
      </c>
      <c r="N257" s="301" t="str">
        <f>IF(ISBLANK('Lövészet beíró'!J258)=TRUE,"",('Lövészet beíró'!J258))</f>
        <v/>
      </c>
      <c r="O257" s="302" t="e">
        <f>SUM('Lövészet beíró'!G258:J258)*Beíró!$O$242</f>
        <v>#N/A</v>
      </c>
      <c r="P257" s="35"/>
      <c r="Q257" s="35"/>
      <c r="R257" s="303" t="str">
        <f t="shared" si="57"/>
        <v>-</v>
      </c>
      <c r="S257" s="37"/>
      <c r="T257" s="304" t="str">
        <f t="shared" si="58"/>
        <v/>
      </c>
    </row>
    <row r="258" spans="2:20" ht="14.25" customHeight="1" outlineLevel="1" x14ac:dyDescent="0.25">
      <c r="B258" s="313"/>
      <c r="C258" s="314"/>
      <c r="D258" s="307"/>
      <c r="E258" s="311"/>
      <c r="F258" s="311"/>
      <c r="G258" s="311"/>
      <c r="H258" s="308"/>
      <c r="I258" s="308"/>
      <c r="J258" s="308"/>
      <c r="K258" s="309"/>
      <c r="L258" s="309"/>
      <c r="M258" s="309"/>
      <c r="N258" s="309"/>
      <c r="O258" s="310"/>
      <c r="P258" s="310"/>
      <c r="Q258" s="310"/>
      <c r="R258" s="310"/>
      <c r="S258" s="311"/>
      <c r="T258" s="312"/>
    </row>
    <row r="259" spans="2:20" ht="17.25" hidden="1" customHeight="1" thickBot="1" x14ac:dyDescent="0.3">
      <c r="B259" s="500">
        <f>+Rajtlista!B266:G266</f>
        <v>0</v>
      </c>
      <c r="C259" s="501"/>
      <c r="D259" s="502"/>
      <c r="E259" s="502"/>
      <c r="F259" s="502"/>
      <c r="G259" s="503"/>
      <c r="H259" s="278"/>
      <c r="I259" s="279"/>
      <c r="J259" s="279"/>
      <c r="K259" s="280" t="e">
        <f>IF(ISBLANK('Lövészet beíró'!G260)=TRUE,"",('Lövészet beíró'!G260))</f>
        <v>#N/A</v>
      </c>
      <c r="L259" s="281" t="e">
        <f>IF(ISBLANK('Lövészet beíró'!H260)=TRUE,"",('Lövészet beíró'!H260))</f>
        <v>#N/A</v>
      </c>
      <c r="M259" s="281" t="e">
        <f>IF(ISBLANK('Lövészet beíró'!I260)=TRUE,"",('Lövészet beíró'!I260))</f>
        <v>#N/A</v>
      </c>
      <c r="N259" s="282" t="e">
        <f>IF(ISBLANK('Lövészet beíró'!J260)=TRUE,"",('Lövészet beíró'!J260))</f>
        <v>#N/A</v>
      </c>
      <c r="O259" s="40" t="e">
        <f>VLOOKUP(B259,Kategóriák!$C:$N,11,FALSE)/24/60/60</f>
        <v>#N/A</v>
      </c>
      <c r="P259" s="283"/>
      <c r="Q259" s="283"/>
      <c r="R259" s="283"/>
      <c r="S259" s="284"/>
      <c r="T259" s="285"/>
    </row>
    <row r="260" spans="2:20" ht="14.25" hidden="1" customHeight="1" outlineLevel="1" x14ac:dyDescent="0.25">
      <c r="B260" s="286">
        <f>Rajtlista!B267</f>
        <v>0</v>
      </c>
      <c r="C260" s="287" t="str">
        <f>Rajtlista!C267</f>
        <v/>
      </c>
      <c r="D260" s="288">
        <f>+B259</f>
        <v>0</v>
      </c>
      <c r="E260" s="288" t="str">
        <f>Rajtlista!E267</f>
        <v/>
      </c>
      <c r="F260" s="288" t="str">
        <f>Rajtlista!F267</f>
        <v/>
      </c>
      <c r="G260" s="288" t="str">
        <f>Rajtlista!G267</f>
        <v/>
      </c>
      <c r="H260" s="289">
        <f>Rajtlista!H267</f>
        <v>0.50034722222222217</v>
      </c>
      <c r="I260" s="289" t="str">
        <f>IFERROR(VLOOKUP(B260,Idő!B:D,3,FALSE),"-")</f>
        <v>-</v>
      </c>
      <c r="J260" s="290" t="str">
        <f>IFERROR(I260-H260,"-")</f>
        <v>-</v>
      </c>
      <c r="K260" s="291" t="str">
        <f>IF(ISBLANK('Lövészet beíró'!G261)=TRUE,"",('Lövészet beíró'!G261))</f>
        <v/>
      </c>
      <c r="L260" s="292" t="str">
        <f>IF(ISBLANK('Lövészet beíró'!H261)=TRUE,"",('Lövészet beíró'!H261))</f>
        <v/>
      </c>
      <c r="M260" s="292" t="str">
        <f>IF(ISBLANK('Lövészet beíró'!I261)=TRUE,"",('Lövészet beíró'!I261))</f>
        <v/>
      </c>
      <c r="N260" s="293" t="str">
        <f>IF(ISBLANK('Lövészet beíró'!J261)=TRUE,"",('Lövészet beíró'!J261))</f>
        <v/>
      </c>
      <c r="O260" s="294" t="e">
        <f>SUM('Lövészet beíró'!G261:J261)*Beíró!$O$259</f>
        <v>#N/A</v>
      </c>
      <c r="P260" s="29">
        <v>0</v>
      </c>
      <c r="Q260" s="29">
        <v>0</v>
      </c>
      <c r="R260" s="295" t="str">
        <f>IFERROR(J260+O260+P260-Q260,"-")</f>
        <v>-</v>
      </c>
      <c r="S260" s="31"/>
      <c r="T260" s="316" t="str">
        <f>IFERROR(RANK(R260,$R$260:$R$274,1),"")</f>
        <v/>
      </c>
    </row>
    <row r="261" spans="2:20" ht="14.25" hidden="1" customHeight="1" outlineLevel="1" x14ac:dyDescent="0.25">
      <c r="B261" s="187">
        <f>Rajtlista!B268</f>
        <v>0</v>
      </c>
      <c r="C261" s="255" t="str">
        <f>Rajtlista!C268</f>
        <v/>
      </c>
      <c r="D261" s="256">
        <f>+D260</f>
        <v>0</v>
      </c>
      <c r="E261" s="256" t="str">
        <f>Rajtlista!E268</f>
        <v/>
      </c>
      <c r="F261" s="256" t="str">
        <f>Rajtlista!F268</f>
        <v/>
      </c>
      <c r="G261" s="256" t="str">
        <f>Rajtlista!G268</f>
        <v/>
      </c>
      <c r="H261" s="297">
        <f>Rajtlista!H268</f>
        <v>0.50069444444444444</v>
      </c>
      <c r="I261" s="297" t="str">
        <f>IFERROR(VLOOKUP(B261,Idő!B:D,3,FALSE),"-")</f>
        <v>-</v>
      </c>
      <c r="J261" s="298" t="str">
        <f t="shared" ref="J261:J274" si="60">IFERROR(I261-H261,"-")</f>
        <v>-</v>
      </c>
      <c r="K261" s="299" t="str">
        <f>IF(ISBLANK('Lövészet beíró'!G262)=TRUE,"",('Lövészet beíró'!G262))</f>
        <v/>
      </c>
      <c r="L261" s="300" t="str">
        <f>IF(ISBLANK('Lövészet beíró'!H262)=TRUE,"",('Lövészet beíró'!H262))</f>
        <v/>
      </c>
      <c r="M261" s="300" t="str">
        <f>IF(ISBLANK('Lövészet beíró'!I262)=TRUE,"",('Lövészet beíró'!I262))</f>
        <v/>
      </c>
      <c r="N261" s="301" t="str">
        <f>IF(ISBLANK('Lövészet beíró'!J262)=TRUE,"",('Lövészet beíró'!J262))</f>
        <v/>
      </c>
      <c r="O261" s="302" t="e">
        <f>SUM('Lövészet beíró'!G262:J262)*Beíró!$O$259</f>
        <v>#N/A</v>
      </c>
      <c r="P261" s="35"/>
      <c r="Q261" s="35"/>
      <c r="R261" s="303" t="str">
        <f t="shared" ref="R261:R274" si="61">IFERROR(J261+O261+P261-Q261,"-")</f>
        <v>-</v>
      </c>
      <c r="S261" s="37"/>
      <c r="T261" s="304" t="str">
        <f t="shared" ref="T261:T274" si="62">IFERROR(RANK(R261,$R$260:$R$274,1),"")</f>
        <v/>
      </c>
    </row>
    <row r="262" spans="2:20" ht="14.25" hidden="1" customHeight="1" outlineLevel="1" x14ac:dyDescent="0.25">
      <c r="B262" s="187">
        <f>Rajtlista!B269</f>
        <v>0</v>
      </c>
      <c r="C262" s="255" t="str">
        <f>Rajtlista!C269</f>
        <v/>
      </c>
      <c r="D262" s="256">
        <f t="shared" ref="D262:D274" si="63">+D261</f>
        <v>0</v>
      </c>
      <c r="E262" s="256" t="str">
        <f>Rajtlista!E269</f>
        <v/>
      </c>
      <c r="F262" s="256" t="str">
        <f>Rajtlista!F269</f>
        <v/>
      </c>
      <c r="G262" s="256" t="str">
        <f>Rajtlista!G269</f>
        <v/>
      </c>
      <c r="H262" s="297">
        <f>Rajtlista!H269</f>
        <v>0.50104166666666672</v>
      </c>
      <c r="I262" s="297" t="str">
        <f>IFERROR(VLOOKUP(B262,Idő!B:D,3,FALSE),"-")</f>
        <v>-</v>
      </c>
      <c r="J262" s="298" t="str">
        <f t="shared" si="60"/>
        <v>-</v>
      </c>
      <c r="K262" s="299" t="str">
        <f>IF(ISBLANK('Lövészet beíró'!G263)=TRUE,"",('Lövészet beíró'!G263))</f>
        <v/>
      </c>
      <c r="L262" s="300" t="str">
        <f>IF(ISBLANK('Lövészet beíró'!H263)=TRUE,"",('Lövészet beíró'!H263))</f>
        <v/>
      </c>
      <c r="M262" s="300" t="str">
        <f>IF(ISBLANK('Lövészet beíró'!I263)=TRUE,"",('Lövészet beíró'!I263))</f>
        <v/>
      </c>
      <c r="N262" s="301" t="str">
        <f>IF(ISBLANK('Lövészet beíró'!J263)=TRUE,"",('Lövészet beíró'!J263))</f>
        <v/>
      </c>
      <c r="O262" s="302" t="e">
        <f>SUM('Lövészet beíró'!G263:J263)*Beíró!$O$259</f>
        <v>#N/A</v>
      </c>
      <c r="P262" s="35"/>
      <c r="Q262" s="35"/>
      <c r="R262" s="303" t="str">
        <f t="shared" si="61"/>
        <v>-</v>
      </c>
      <c r="S262" s="37"/>
      <c r="T262" s="304" t="str">
        <f t="shared" si="62"/>
        <v/>
      </c>
    </row>
    <row r="263" spans="2:20" ht="14.25" hidden="1" customHeight="1" outlineLevel="1" x14ac:dyDescent="0.25">
      <c r="B263" s="187">
        <f>Rajtlista!B270</f>
        <v>0</v>
      </c>
      <c r="C263" s="255" t="str">
        <f>Rajtlista!C270</f>
        <v/>
      </c>
      <c r="D263" s="256">
        <f t="shared" si="63"/>
        <v>0</v>
      </c>
      <c r="E263" s="256" t="str">
        <f>Rajtlista!E270</f>
        <v/>
      </c>
      <c r="F263" s="256" t="str">
        <f>Rajtlista!F270</f>
        <v/>
      </c>
      <c r="G263" s="256" t="str">
        <f>Rajtlista!G270</f>
        <v/>
      </c>
      <c r="H263" s="297">
        <f>Rajtlista!H270</f>
        <v>0.50138888888888899</v>
      </c>
      <c r="I263" s="297" t="str">
        <f>IFERROR(VLOOKUP(B263,Idő!B:D,3,FALSE),"-")</f>
        <v>-</v>
      </c>
      <c r="J263" s="298" t="str">
        <f t="shared" si="60"/>
        <v>-</v>
      </c>
      <c r="K263" s="299" t="str">
        <f>IF(ISBLANK('Lövészet beíró'!G264)=TRUE,"",('Lövészet beíró'!G264))</f>
        <v/>
      </c>
      <c r="L263" s="300" t="str">
        <f>IF(ISBLANK('Lövészet beíró'!H264)=TRUE,"",('Lövészet beíró'!H264))</f>
        <v/>
      </c>
      <c r="M263" s="300" t="str">
        <f>IF(ISBLANK('Lövészet beíró'!I264)=TRUE,"",('Lövészet beíró'!I264))</f>
        <v/>
      </c>
      <c r="N263" s="301" t="str">
        <f>IF(ISBLANK('Lövészet beíró'!J264)=TRUE,"",('Lövészet beíró'!J264))</f>
        <v/>
      </c>
      <c r="O263" s="302" t="e">
        <f>SUM('Lövészet beíró'!G264:J264)*Beíró!$O$259</f>
        <v>#N/A</v>
      </c>
      <c r="P263" s="35"/>
      <c r="Q263" s="35"/>
      <c r="R263" s="303" t="str">
        <f t="shared" si="61"/>
        <v>-</v>
      </c>
      <c r="S263" s="37"/>
      <c r="T263" s="304" t="str">
        <f t="shared" si="62"/>
        <v/>
      </c>
    </row>
    <row r="264" spans="2:20" ht="14.25" hidden="1" customHeight="1" outlineLevel="1" x14ac:dyDescent="0.25">
      <c r="B264" s="187">
        <f>Rajtlista!B271</f>
        <v>0</v>
      </c>
      <c r="C264" s="255" t="str">
        <f>Rajtlista!C271</f>
        <v/>
      </c>
      <c r="D264" s="256">
        <f t="shared" si="63"/>
        <v>0</v>
      </c>
      <c r="E264" s="256" t="str">
        <f>Rajtlista!E271</f>
        <v/>
      </c>
      <c r="F264" s="256" t="str">
        <f>Rajtlista!F271</f>
        <v/>
      </c>
      <c r="G264" s="256" t="str">
        <f>Rajtlista!G271</f>
        <v/>
      </c>
      <c r="H264" s="297">
        <f>Rajtlista!H271</f>
        <v>0.50173611111111127</v>
      </c>
      <c r="I264" s="297" t="str">
        <f>IFERROR(VLOOKUP(B264,Idő!B:D,3,FALSE),"-")</f>
        <v>-</v>
      </c>
      <c r="J264" s="298" t="str">
        <f t="shared" si="60"/>
        <v>-</v>
      </c>
      <c r="K264" s="299" t="str">
        <f>IF(ISBLANK('Lövészet beíró'!G265)=TRUE,"",('Lövészet beíró'!G265))</f>
        <v/>
      </c>
      <c r="L264" s="300" t="str">
        <f>IF(ISBLANK('Lövészet beíró'!H265)=TRUE,"",('Lövészet beíró'!H265))</f>
        <v/>
      </c>
      <c r="M264" s="300" t="str">
        <f>IF(ISBLANK('Lövészet beíró'!I265)=TRUE,"",('Lövészet beíró'!I265))</f>
        <v/>
      </c>
      <c r="N264" s="301" t="str">
        <f>IF(ISBLANK('Lövészet beíró'!J265)=TRUE,"",('Lövészet beíró'!J265))</f>
        <v/>
      </c>
      <c r="O264" s="302" t="e">
        <f>SUM('Lövészet beíró'!G265:J265)*Beíró!$O$259</f>
        <v>#N/A</v>
      </c>
      <c r="P264" s="35"/>
      <c r="Q264" s="35"/>
      <c r="R264" s="303" t="str">
        <f t="shared" si="61"/>
        <v>-</v>
      </c>
      <c r="S264" s="37"/>
      <c r="T264" s="304" t="str">
        <f t="shared" si="62"/>
        <v/>
      </c>
    </row>
    <row r="265" spans="2:20" ht="14.25" hidden="1" customHeight="1" outlineLevel="1" x14ac:dyDescent="0.25">
      <c r="B265" s="187">
        <f>Rajtlista!B272</f>
        <v>0</v>
      </c>
      <c r="C265" s="255" t="str">
        <f>Rajtlista!C272</f>
        <v/>
      </c>
      <c r="D265" s="256">
        <f t="shared" si="63"/>
        <v>0</v>
      </c>
      <c r="E265" s="256" t="str">
        <f>Rajtlista!E272</f>
        <v/>
      </c>
      <c r="F265" s="256" t="str">
        <f>Rajtlista!F272</f>
        <v/>
      </c>
      <c r="G265" s="256" t="str">
        <f>Rajtlista!G272</f>
        <v/>
      </c>
      <c r="H265" s="297">
        <f>Rajtlista!H272</f>
        <v>0.50208333333333355</v>
      </c>
      <c r="I265" s="297" t="str">
        <f>IFERROR(VLOOKUP(B265,Idő!B:D,3,FALSE),"-")</f>
        <v>-</v>
      </c>
      <c r="J265" s="298" t="str">
        <f t="shared" si="60"/>
        <v>-</v>
      </c>
      <c r="K265" s="299" t="str">
        <f>IF(ISBLANK('Lövészet beíró'!G266)=TRUE,"",('Lövészet beíró'!G266))</f>
        <v/>
      </c>
      <c r="L265" s="300" t="str">
        <f>IF(ISBLANK('Lövészet beíró'!H266)=TRUE,"",('Lövészet beíró'!H266))</f>
        <v/>
      </c>
      <c r="M265" s="300" t="str">
        <f>IF(ISBLANK('Lövészet beíró'!I266)=TRUE,"",('Lövészet beíró'!I266))</f>
        <v/>
      </c>
      <c r="N265" s="301" t="str">
        <f>IF(ISBLANK('Lövészet beíró'!J266)=TRUE,"",('Lövészet beíró'!J266))</f>
        <v/>
      </c>
      <c r="O265" s="302" t="e">
        <f>SUM('Lövészet beíró'!G266:J266)*Beíró!$O$259</f>
        <v>#N/A</v>
      </c>
      <c r="P265" s="35"/>
      <c r="Q265" s="35"/>
      <c r="R265" s="303" t="str">
        <f t="shared" si="61"/>
        <v>-</v>
      </c>
      <c r="S265" s="37"/>
      <c r="T265" s="304" t="str">
        <f t="shared" si="62"/>
        <v/>
      </c>
    </row>
    <row r="266" spans="2:20" ht="14.25" hidden="1" customHeight="1" outlineLevel="1" x14ac:dyDescent="0.25">
      <c r="B266" s="187">
        <f>Rajtlista!B273</f>
        <v>0</v>
      </c>
      <c r="C266" s="255" t="str">
        <f>Rajtlista!C273</f>
        <v/>
      </c>
      <c r="D266" s="256">
        <f t="shared" si="63"/>
        <v>0</v>
      </c>
      <c r="E266" s="256" t="str">
        <f>Rajtlista!E273</f>
        <v/>
      </c>
      <c r="F266" s="256" t="str">
        <f>Rajtlista!F273</f>
        <v/>
      </c>
      <c r="G266" s="256" t="str">
        <f>Rajtlista!G273</f>
        <v/>
      </c>
      <c r="H266" s="297">
        <f>Rajtlista!H273</f>
        <v>0.50243055555555582</v>
      </c>
      <c r="I266" s="297" t="str">
        <f>IFERROR(VLOOKUP(B266,Idő!B:D,3,FALSE),"-")</f>
        <v>-</v>
      </c>
      <c r="J266" s="298" t="str">
        <f t="shared" si="60"/>
        <v>-</v>
      </c>
      <c r="K266" s="299" t="str">
        <f>IF(ISBLANK('Lövészet beíró'!G267)=TRUE,"",('Lövészet beíró'!G267))</f>
        <v/>
      </c>
      <c r="L266" s="300" t="str">
        <f>IF(ISBLANK('Lövészet beíró'!H267)=TRUE,"",('Lövészet beíró'!H267))</f>
        <v/>
      </c>
      <c r="M266" s="300" t="str">
        <f>IF(ISBLANK('Lövészet beíró'!I267)=TRUE,"",('Lövészet beíró'!I267))</f>
        <v/>
      </c>
      <c r="N266" s="301" t="str">
        <f>IF(ISBLANK('Lövészet beíró'!J267)=TRUE,"",('Lövészet beíró'!J267))</f>
        <v/>
      </c>
      <c r="O266" s="302" t="e">
        <f>SUM('Lövészet beíró'!G267:J267)*Beíró!$O$259</f>
        <v>#N/A</v>
      </c>
      <c r="P266" s="35"/>
      <c r="Q266" s="35"/>
      <c r="R266" s="303" t="str">
        <f t="shared" si="61"/>
        <v>-</v>
      </c>
      <c r="S266" s="37"/>
      <c r="T266" s="304" t="str">
        <f t="shared" si="62"/>
        <v/>
      </c>
    </row>
    <row r="267" spans="2:20" ht="14.25" hidden="1" customHeight="1" outlineLevel="1" x14ac:dyDescent="0.25">
      <c r="B267" s="187">
        <f>Rajtlista!B274</f>
        <v>0</v>
      </c>
      <c r="C267" s="255" t="str">
        <f>Rajtlista!C274</f>
        <v/>
      </c>
      <c r="D267" s="256">
        <f t="shared" si="63"/>
        <v>0</v>
      </c>
      <c r="E267" s="256" t="str">
        <f>Rajtlista!E274</f>
        <v/>
      </c>
      <c r="F267" s="256" t="str">
        <f>Rajtlista!F274</f>
        <v/>
      </c>
      <c r="G267" s="256" t="str">
        <f>Rajtlista!G274</f>
        <v/>
      </c>
      <c r="H267" s="297">
        <f>Rajtlista!H274</f>
        <v>0.5027777777777781</v>
      </c>
      <c r="I267" s="297" t="str">
        <f>IFERROR(VLOOKUP(B267,Idő!B:D,3,FALSE),"-")</f>
        <v>-</v>
      </c>
      <c r="J267" s="298" t="str">
        <f t="shared" si="60"/>
        <v>-</v>
      </c>
      <c r="K267" s="299" t="str">
        <f>IF(ISBLANK('Lövészet beíró'!G268)=TRUE,"",('Lövészet beíró'!G268))</f>
        <v/>
      </c>
      <c r="L267" s="300" t="str">
        <f>IF(ISBLANK('Lövészet beíró'!H268)=TRUE,"",('Lövészet beíró'!H268))</f>
        <v/>
      </c>
      <c r="M267" s="300" t="str">
        <f>IF(ISBLANK('Lövészet beíró'!I268)=TRUE,"",('Lövészet beíró'!I268))</f>
        <v/>
      </c>
      <c r="N267" s="301" t="str">
        <f>IF(ISBLANK('Lövészet beíró'!J268)=TRUE,"",('Lövészet beíró'!J268))</f>
        <v/>
      </c>
      <c r="O267" s="302" t="e">
        <f>SUM('Lövészet beíró'!G268:J268)*Beíró!$O$259</f>
        <v>#N/A</v>
      </c>
      <c r="P267" s="35"/>
      <c r="Q267" s="35"/>
      <c r="R267" s="303" t="str">
        <f t="shared" si="61"/>
        <v>-</v>
      </c>
      <c r="S267" s="37"/>
      <c r="T267" s="304" t="str">
        <f t="shared" si="62"/>
        <v/>
      </c>
    </row>
    <row r="268" spans="2:20" ht="14.25" hidden="1" customHeight="1" outlineLevel="1" x14ac:dyDescent="0.25">
      <c r="B268" s="187">
        <f>Rajtlista!B275</f>
        <v>0</v>
      </c>
      <c r="C268" s="255" t="str">
        <f>Rajtlista!C275</f>
        <v/>
      </c>
      <c r="D268" s="256">
        <f t="shared" si="63"/>
        <v>0</v>
      </c>
      <c r="E268" s="256" t="str">
        <f>Rajtlista!E275</f>
        <v/>
      </c>
      <c r="F268" s="256" t="str">
        <f>Rajtlista!F275</f>
        <v/>
      </c>
      <c r="G268" s="256" t="str">
        <f>Rajtlista!G275</f>
        <v/>
      </c>
      <c r="H268" s="297">
        <f>Rajtlista!H275</f>
        <v>0.50312500000000038</v>
      </c>
      <c r="I268" s="297" t="str">
        <f>IFERROR(VLOOKUP(B268,Idő!B:D,3,FALSE),"-")</f>
        <v>-</v>
      </c>
      <c r="J268" s="298" t="str">
        <f t="shared" si="60"/>
        <v>-</v>
      </c>
      <c r="K268" s="299" t="str">
        <f>IF(ISBLANK('Lövészet beíró'!G269)=TRUE,"",('Lövészet beíró'!G269))</f>
        <v/>
      </c>
      <c r="L268" s="300" t="str">
        <f>IF(ISBLANK('Lövészet beíró'!H269)=TRUE,"",('Lövészet beíró'!H269))</f>
        <v/>
      </c>
      <c r="M268" s="300" t="str">
        <f>IF(ISBLANK('Lövészet beíró'!I269)=TRUE,"",('Lövészet beíró'!I269))</f>
        <v/>
      </c>
      <c r="N268" s="301" t="str">
        <f>IF(ISBLANK('Lövészet beíró'!J269)=TRUE,"",('Lövészet beíró'!J269))</f>
        <v/>
      </c>
      <c r="O268" s="302" t="e">
        <f>SUM('Lövészet beíró'!G269:J269)*Beíró!$O$259</f>
        <v>#N/A</v>
      </c>
      <c r="P268" s="35"/>
      <c r="Q268" s="35"/>
      <c r="R268" s="303" t="str">
        <f t="shared" si="61"/>
        <v>-</v>
      </c>
      <c r="S268" s="37"/>
      <c r="T268" s="304" t="str">
        <f t="shared" si="62"/>
        <v/>
      </c>
    </row>
    <row r="269" spans="2:20" ht="14.25" hidden="1" customHeight="1" outlineLevel="1" x14ac:dyDescent="0.25">
      <c r="B269" s="187">
        <f>Rajtlista!B276</f>
        <v>0</v>
      </c>
      <c r="C269" s="255" t="str">
        <f>Rajtlista!C276</f>
        <v/>
      </c>
      <c r="D269" s="256">
        <f t="shared" si="63"/>
        <v>0</v>
      </c>
      <c r="E269" s="256" t="str">
        <f>Rajtlista!E276</f>
        <v/>
      </c>
      <c r="F269" s="256" t="str">
        <f>Rajtlista!F276</f>
        <v/>
      </c>
      <c r="G269" s="256" t="str">
        <f>Rajtlista!G276</f>
        <v/>
      </c>
      <c r="H269" s="297">
        <f>Rajtlista!H276</f>
        <v>0.50347222222222265</v>
      </c>
      <c r="I269" s="297" t="str">
        <f>IFERROR(VLOOKUP(B269,Idő!B:D,3,FALSE),"-")</f>
        <v>-</v>
      </c>
      <c r="J269" s="298" t="str">
        <f t="shared" si="60"/>
        <v>-</v>
      </c>
      <c r="K269" s="299" t="str">
        <f>IF(ISBLANK('Lövészet beíró'!G270)=TRUE,"",('Lövészet beíró'!G270))</f>
        <v/>
      </c>
      <c r="L269" s="300" t="str">
        <f>IF(ISBLANK('Lövészet beíró'!H270)=TRUE,"",('Lövészet beíró'!H270))</f>
        <v/>
      </c>
      <c r="M269" s="300" t="str">
        <f>IF(ISBLANK('Lövészet beíró'!I270)=TRUE,"",('Lövészet beíró'!I270))</f>
        <v/>
      </c>
      <c r="N269" s="301" t="str">
        <f>IF(ISBLANK('Lövészet beíró'!J270)=TRUE,"",('Lövészet beíró'!J270))</f>
        <v/>
      </c>
      <c r="O269" s="302" t="e">
        <f>SUM('Lövészet beíró'!G270:J270)*Beíró!$O$259</f>
        <v>#N/A</v>
      </c>
      <c r="P269" s="35"/>
      <c r="Q269" s="35"/>
      <c r="R269" s="303" t="str">
        <f t="shared" si="61"/>
        <v>-</v>
      </c>
      <c r="S269" s="37"/>
      <c r="T269" s="304" t="str">
        <f t="shared" si="62"/>
        <v/>
      </c>
    </row>
    <row r="270" spans="2:20" ht="14.25" hidden="1" customHeight="1" outlineLevel="1" x14ac:dyDescent="0.25">
      <c r="B270" s="187">
        <f>Rajtlista!B277</f>
        <v>0</v>
      </c>
      <c r="C270" s="255" t="str">
        <f>Rajtlista!C277</f>
        <v/>
      </c>
      <c r="D270" s="256">
        <f t="shared" si="63"/>
        <v>0</v>
      </c>
      <c r="E270" s="256" t="str">
        <f>Rajtlista!E277</f>
        <v/>
      </c>
      <c r="F270" s="256" t="str">
        <f>Rajtlista!F277</f>
        <v/>
      </c>
      <c r="G270" s="256" t="str">
        <f>Rajtlista!G277</f>
        <v/>
      </c>
      <c r="H270" s="297">
        <f>Rajtlista!H277</f>
        <v>0.50381944444444493</v>
      </c>
      <c r="I270" s="297" t="str">
        <f>IFERROR(VLOOKUP(B270,Idő!B:D,3,FALSE),"-")</f>
        <v>-</v>
      </c>
      <c r="J270" s="298" t="str">
        <f t="shared" si="60"/>
        <v>-</v>
      </c>
      <c r="K270" s="299" t="str">
        <f>IF(ISBLANK('Lövészet beíró'!G271)=TRUE,"",('Lövészet beíró'!G271))</f>
        <v/>
      </c>
      <c r="L270" s="300" t="str">
        <f>IF(ISBLANK('Lövészet beíró'!H271)=TRUE,"",('Lövészet beíró'!H271))</f>
        <v/>
      </c>
      <c r="M270" s="300" t="str">
        <f>IF(ISBLANK('Lövészet beíró'!I271)=TRUE,"",('Lövészet beíró'!I271))</f>
        <v/>
      </c>
      <c r="N270" s="301" t="str">
        <f>IF(ISBLANK('Lövészet beíró'!J271)=TRUE,"",('Lövészet beíró'!J271))</f>
        <v/>
      </c>
      <c r="O270" s="302" t="e">
        <f>SUM('Lövészet beíró'!G271:J271)*Beíró!$O$259</f>
        <v>#N/A</v>
      </c>
      <c r="P270" s="35"/>
      <c r="Q270" s="35"/>
      <c r="R270" s="303" t="str">
        <f t="shared" si="61"/>
        <v>-</v>
      </c>
      <c r="S270" s="37"/>
      <c r="T270" s="304" t="str">
        <f t="shared" si="62"/>
        <v/>
      </c>
    </row>
    <row r="271" spans="2:20" ht="14.25" hidden="1" customHeight="1" outlineLevel="1" x14ac:dyDescent="0.25">
      <c r="B271" s="187">
        <f>Rajtlista!B278</f>
        <v>0</v>
      </c>
      <c r="C271" s="255" t="str">
        <f>Rajtlista!C278</f>
        <v/>
      </c>
      <c r="D271" s="256">
        <f t="shared" si="63"/>
        <v>0</v>
      </c>
      <c r="E271" s="256" t="str">
        <f>Rajtlista!E278</f>
        <v/>
      </c>
      <c r="F271" s="256" t="str">
        <f>Rajtlista!F278</f>
        <v/>
      </c>
      <c r="G271" s="256" t="str">
        <f>Rajtlista!G278</f>
        <v/>
      </c>
      <c r="H271" s="297">
        <f>Rajtlista!H278</f>
        <v>0.50416666666666721</v>
      </c>
      <c r="I271" s="297" t="str">
        <f>IFERROR(VLOOKUP(B271,Idő!B:D,3,FALSE),"-")</f>
        <v>-</v>
      </c>
      <c r="J271" s="298" t="str">
        <f t="shared" si="60"/>
        <v>-</v>
      </c>
      <c r="K271" s="299" t="str">
        <f>IF(ISBLANK('Lövészet beíró'!G272)=TRUE,"",('Lövészet beíró'!G272))</f>
        <v/>
      </c>
      <c r="L271" s="300" t="str">
        <f>IF(ISBLANK('Lövészet beíró'!H272)=TRUE,"",('Lövészet beíró'!H272))</f>
        <v/>
      </c>
      <c r="M271" s="300" t="str">
        <f>IF(ISBLANK('Lövészet beíró'!I272)=TRUE,"",('Lövészet beíró'!I272))</f>
        <v/>
      </c>
      <c r="N271" s="301" t="str">
        <f>IF(ISBLANK('Lövészet beíró'!J272)=TRUE,"",('Lövészet beíró'!J272))</f>
        <v/>
      </c>
      <c r="O271" s="302" t="e">
        <f>SUM('Lövészet beíró'!G272:J272)*Beíró!$O$259</f>
        <v>#N/A</v>
      </c>
      <c r="P271" s="35"/>
      <c r="Q271" s="35"/>
      <c r="R271" s="303" t="str">
        <f t="shared" si="61"/>
        <v>-</v>
      </c>
      <c r="S271" s="37"/>
      <c r="T271" s="304" t="str">
        <f>IFERROR(RANK(R271,$R$260:$R$274,1),"")</f>
        <v/>
      </c>
    </row>
    <row r="272" spans="2:20" ht="14.25" hidden="1" customHeight="1" outlineLevel="1" x14ac:dyDescent="0.25">
      <c r="B272" s="187">
        <f>Rajtlista!B279</f>
        <v>0</v>
      </c>
      <c r="C272" s="255" t="str">
        <f>Rajtlista!C279</f>
        <v/>
      </c>
      <c r="D272" s="256">
        <f t="shared" si="63"/>
        <v>0</v>
      </c>
      <c r="E272" s="256" t="str">
        <f>Rajtlista!E279</f>
        <v/>
      </c>
      <c r="F272" s="256" t="str">
        <f>Rajtlista!F279</f>
        <v/>
      </c>
      <c r="G272" s="256" t="str">
        <f>Rajtlista!G279</f>
        <v/>
      </c>
      <c r="H272" s="297">
        <f>Rajtlista!H279</f>
        <v>0.50451388888888948</v>
      </c>
      <c r="I272" s="297" t="str">
        <f>IFERROR(VLOOKUP(B272,Idő!B:D,3,FALSE),"-")</f>
        <v>-</v>
      </c>
      <c r="J272" s="298" t="str">
        <f t="shared" si="60"/>
        <v>-</v>
      </c>
      <c r="K272" s="299" t="str">
        <f>IF(ISBLANK('Lövészet beíró'!G273)=TRUE,"",('Lövészet beíró'!G273))</f>
        <v/>
      </c>
      <c r="L272" s="300" t="str">
        <f>IF(ISBLANK('Lövészet beíró'!H273)=TRUE,"",('Lövészet beíró'!H273))</f>
        <v/>
      </c>
      <c r="M272" s="300" t="str">
        <f>IF(ISBLANK('Lövészet beíró'!I273)=TRUE,"",('Lövészet beíró'!I273))</f>
        <v/>
      </c>
      <c r="N272" s="301" t="str">
        <f>IF(ISBLANK('Lövészet beíró'!J273)=TRUE,"",('Lövészet beíró'!J273))</f>
        <v/>
      </c>
      <c r="O272" s="302" t="e">
        <f>SUM('Lövészet beíró'!G273:J273)*Beíró!$O$259</f>
        <v>#N/A</v>
      </c>
      <c r="P272" s="35"/>
      <c r="Q272" s="35"/>
      <c r="R272" s="303" t="str">
        <f t="shared" si="61"/>
        <v>-</v>
      </c>
      <c r="S272" s="37"/>
      <c r="T272" s="304" t="str">
        <f t="shared" si="62"/>
        <v/>
      </c>
    </row>
    <row r="273" spans="2:20" ht="14.25" hidden="1" customHeight="1" outlineLevel="1" x14ac:dyDescent="0.25">
      <c r="B273" s="187">
        <f>Rajtlista!B280</f>
        <v>0</v>
      </c>
      <c r="C273" s="255" t="str">
        <f>Rajtlista!C280</f>
        <v/>
      </c>
      <c r="D273" s="256">
        <f t="shared" si="63"/>
        <v>0</v>
      </c>
      <c r="E273" s="256" t="str">
        <f>Rajtlista!E280</f>
        <v/>
      </c>
      <c r="F273" s="256" t="str">
        <f>Rajtlista!F280</f>
        <v/>
      </c>
      <c r="G273" s="256" t="str">
        <f>Rajtlista!G280</f>
        <v/>
      </c>
      <c r="H273" s="297">
        <f>Rajtlista!H280</f>
        <v>0.50486111111111176</v>
      </c>
      <c r="I273" s="297" t="str">
        <f>IFERROR(VLOOKUP(B273,Idő!B:D,3,FALSE),"-")</f>
        <v>-</v>
      </c>
      <c r="J273" s="298" t="str">
        <f t="shared" si="60"/>
        <v>-</v>
      </c>
      <c r="K273" s="299" t="str">
        <f>IF(ISBLANK('Lövészet beíró'!G274)=TRUE,"",('Lövészet beíró'!G274))</f>
        <v/>
      </c>
      <c r="L273" s="300" t="str">
        <f>IF(ISBLANK('Lövészet beíró'!H274)=TRUE,"",('Lövészet beíró'!H274))</f>
        <v/>
      </c>
      <c r="M273" s="300" t="str">
        <f>IF(ISBLANK('Lövészet beíró'!I274)=TRUE,"",('Lövészet beíró'!I274))</f>
        <v/>
      </c>
      <c r="N273" s="301" t="str">
        <f>IF(ISBLANK('Lövészet beíró'!J274)=TRUE,"",('Lövészet beíró'!J274))</f>
        <v/>
      </c>
      <c r="O273" s="302" t="e">
        <f>SUM('Lövészet beíró'!G274:J274)*Beíró!$O$259</f>
        <v>#N/A</v>
      </c>
      <c r="P273" s="35"/>
      <c r="Q273" s="35"/>
      <c r="R273" s="303" t="str">
        <f t="shared" si="61"/>
        <v>-</v>
      </c>
      <c r="S273" s="37"/>
      <c r="T273" s="304" t="str">
        <f t="shared" si="62"/>
        <v/>
      </c>
    </row>
    <row r="274" spans="2:20" ht="14.25" hidden="1" customHeight="1" outlineLevel="1" x14ac:dyDescent="0.25">
      <c r="B274" s="187">
        <f>Rajtlista!B281</f>
        <v>0</v>
      </c>
      <c r="C274" s="255" t="str">
        <f>Rajtlista!C281</f>
        <v/>
      </c>
      <c r="D274" s="256">
        <f t="shared" si="63"/>
        <v>0</v>
      </c>
      <c r="E274" s="256" t="str">
        <f>Rajtlista!E281</f>
        <v/>
      </c>
      <c r="F274" s="256" t="str">
        <f>Rajtlista!F281</f>
        <v/>
      </c>
      <c r="G274" s="256" t="str">
        <f>Rajtlista!G281</f>
        <v/>
      </c>
      <c r="H274" s="297">
        <f>Rajtlista!H281</f>
        <v>0.50520833333333404</v>
      </c>
      <c r="I274" s="297" t="str">
        <f>IFERROR(VLOOKUP(B274,Idő!B:D,3,FALSE),"-")</f>
        <v>-</v>
      </c>
      <c r="J274" s="298" t="str">
        <f t="shared" si="60"/>
        <v>-</v>
      </c>
      <c r="K274" s="299" t="str">
        <f>IF(ISBLANK('Lövészet beíró'!G275)=TRUE,"",('Lövészet beíró'!G275))</f>
        <v/>
      </c>
      <c r="L274" s="300" t="str">
        <f>IF(ISBLANK('Lövészet beíró'!H275)=TRUE,"",('Lövészet beíró'!H275))</f>
        <v/>
      </c>
      <c r="M274" s="300" t="str">
        <f>IF(ISBLANK('Lövészet beíró'!I275)=TRUE,"",('Lövészet beíró'!I275))</f>
        <v/>
      </c>
      <c r="N274" s="301" t="str">
        <f>IF(ISBLANK('Lövészet beíró'!J275)=TRUE,"",('Lövészet beíró'!J275))</f>
        <v/>
      </c>
      <c r="O274" s="302" t="e">
        <f>SUM('Lövészet beíró'!G275:J275)*Beíró!$O$259</f>
        <v>#N/A</v>
      </c>
      <c r="P274" s="35"/>
      <c r="Q274" s="35"/>
      <c r="R274" s="303" t="str">
        <f t="shared" si="61"/>
        <v>-</v>
      </c>
      <c r="S274" s="37"/>
      <c r="T274" s="304" t="str">
        <f t="shared" si="62"/>
        <v/>
      </c>
    </row>
    <row r="275" spans="2:20" ht="14.25" customHeight="1" outlineLevel="1" x14ac:dyDescent="0.25">
      <c r="B275" s="313"/>
      <c r="C275" s="314"/>
      <c r="D275" s="307"/>
      <c r="E275" s="311"/>
      <c r="F275" s="311"/>
      <c r="G275" s="311"/>
      <c r="H275" s="308"/>
      <c r="I275" s="308"/>
      <c r="J275" s="308"/>
      <c r="K275" s="309"/>
      <c r="L275" s="309"/>
      <c r="M275" s="309"/>
      <c r="N275" s="309"/>
      <c r="O275" s="310"/>
      <c r="P275" s="310"/>
      <c r="Q275" s="310"/>
      <c r="R275" s="310"/>
      <c r="S275" s="311"/>
      <c r="T275" s="312"/>
    </row>
    <row r="276" spans="2:20" ht="17.25" hidden="1" customHeight="1" thickBot="1" x14ac:dyDescent="0.3">
      <c r="B276" s="500">
        <f>+Rajtlista!B283:G283</f>
        <v>0</v>
      </c>
      <c r="C276" s="501"/>
      <c r="D276" s="502"/>
      <c r="E276" s="502"/>
      <c r="F276" s="502"/>
      <c r="G276" s="503"/>
      <c r="H276" s="278"/>
      <c r="I276" s="279"/>
      <c r="J276" s="279"/>
      <c r="K276" s="280" t="e">
        <f>IF(ISBLANK('Lövészet beíró'!G277)=TRUE,"",('Lövészet beíró'!G277))</f>
        <v>#N/A</v>
      </c>
      <c r="L276" s="281" t="e">
        <f>IF(ISBLANK('Lövészet beíró'!H277)=TRUE,"",('Lövészet beíró'!H277))</f>
        <v>#N/A</v>
      </c>
      <c r="M276" s="281" t="e">
        <f>IF(ISBLANK('Lövészet beíró'!I277)=TRUE,"",('Lövészet beíró'!I277))</f>
        <v>#N/A</v>
      </c>
      <c r="N276" s="282" t="e">
        <f>IF(ISBLANK('Lövészet beíró'!J277)=TRUE,"",('Lövészet beíró'!J277))</f>
        <v>#N/A</v>
      </c>
      <c r="O276" s="40" t="e">
        <f>VLOOKUP(B276,Kategóriák!$C:$N,11,FALSE)/24/60/60</f>
        <v>#N/A</v>
      </c>
      <c r="P276" s="283"/>
      <c r="Q276" s="283"/>
      <c r="R276" s="283"/>
      <c r="S276" s="284"/>
      <c r="T276" s="285"/>
    </row>
    <row r="277" spans="2:20" ht="14.25" hidden="1" customHeight="1" outlineLevel="1" x14ac:dyDescent="0.25">
      <c r="B277" s="286">
        <f>Rajtlista!B284</f>
        <v>0</v>
      </c>
      <c r="C277" s="287" t="str">
        <f>Rajtlista!C284</f>
        <v/>
      </c>
      <c r="D277" s="288">
        <f>+B276</f>
        <v>0</v>
      </c>
      <c r="E277" s="288" t="str">
        <f>Rajtlista!E284</f>
        <v/>
      </c>
      <c r="F277" s="288" t="str">
        <f>Rajtlista!F284</f>
        <v/>
      </c>
      <c r="G277" s="288" t="str">
        <f>Rajtlista!G284</f>
        <v/>
      </c>
      <c r="H277" s="289">
        <f>Rajtlista!H284</f>
        <v>0.50034722222222217</v>
      </c>
      <c r="I277" s="289" t="str">
        <f>IFERROR(VLOOKUP(B277,Idő!B:D,3,FALSE),"-")</f>
        <v>-</v>
      </c>
      <c r="J277" s="290" t="str">
        <f>IFERROR(I277-H277,"-")</f>
        <v>-</v>
      </c>
      <c r="K277" s="291" t="str">
        <f>IF(ISBLANK('Lövészet beíró'!G278)=TRUE,"",('Lövészet beíró'!G278))</f>
        <v/>
      </c>
      <c r="L277" s="292" t="str">
        <f>IF(ISBLANK('Lövészet beíró'!H278)=TRUE,"",('Lövészet beíró'!H278))</f>
        <v/>
      </c>
      <c r="M277" s="292" t="str">
        <f>IF(ISBLANK('Lövészet beíró'!I278)=TRUE,"",('Lövészet beíró'!I278))</f>
        <v/>
      </c>
      <c r="N277" s="293" t="str">
        <f>IF(ISBLANK('Lövészet beíró'!J278)=TRUE,"",('Lövészet beíró'!J278))</f>
        <v/>
      </c>
      <c r="O277" s="294" t="e">
        <f>SUM('Lövészet beíró'!G278:J278)*Beíró!$O$276</f>
        <v>#N/A</v>
      </c>
      <c r="P277" s="29">
        <v>0</v>
      </c>
      <c r="Q277" s="29">
        <v>0</v>
      </c>
      <c r="R277" s="295" t="str">
        <f>IFERROR(J277+O277+P277-Q277,"-")</f>
        <v>-</v>
      </c>
      <c r="S277" s="31"/>
      <c r="T277" s="316" t="str">
        <f>IFERROR(RANK(R277,$R$277:$R$291,1),"")</f>
        <v/>
      </c>
    </row>
    <row r="278" spans="2:20" ht="14.25" hidden="1" customHeight="1" outlineLevel="1" x14ac:dyDescent="0.25">
      <c r="B278" s="187">
        <f>Rajtlista!B285</f>
        <v>0</v>
      </c>
      <c r="C278" s="255" t="str">
        <f>Rajtlista!C285</f>
        <v/>
      </c>
      <c r="D278" s="256">
        <f>+D277</f>
        <v>0</v>
      </c>
      <c r="E278" s="256" t="str">
        <f>Rajtlista!E285</f>
        <v/>
      </c>
      <c r="F278" s="256" t="str">
        <f>Rajtlista!F285</f>
        <v/>
      </c>
      <c r="G278" s="256" t="str">
        <f>Rajtlista!G285</f>
        <v/>
      </c>
      <c r="H278" s="297">
        <f>Rajtlista!H285</f>
        <v>0.50069444444444444</v>
      </c>
      <c r="I278" s="297" t="str">
        <f>IFERROR(VLOOKUP(B278,Idő!B:D,3,FALSE),"-")</f>
        <v>-</v>
      </c>
      <c r="J278" s="298" t="str">
        <f t="shared" ref="J278:J291" si="64">IFERROR(I278-H278,"-")</f>
        <v>-</v>
      </c>
      <c r="K278" s="299" t="str">
        <f>IF(ISBLANK('Lövészet beíró'!G279)=TRUE,"",('Lövészet beíró'!G279))</f>
        <v/>
      </c>
      <c r="L278" s="300" t="str">
        <f>IF(ISBLANK('Lövészet beíró'!H279)=TRUE,"",('Lövészet beíró'!H279))</f>
        <v/>
      </c>
      <c r="M278" s="300" t="str">
        <f>IF(ISBLANK('Lövészet beíró'!I279)=TRUE,"",('Lövészet beíró'!I279))</f>
        <v/>
      </c>
      <c r="N278" s="301" t="str">
        <f>IF(ISBLANK('Lövészet beíró'!J279)=TRUE,"",('Lövészet beíró'!J279))</f>
        <v/>
      </c>
      <c r="O278" s="302" t="e">
        <f>SUM('Lövészet beíró'!G279:J279)*Beíró!$O$276</f>
        <v>#N/A</v>
      </c>
      <c r="P278" s="35"/>
      <c r="Q278" s="35"/>
      <c r="R278" s="303" t="str">
        <f t="shared" ref="R278:R291" si="65">IFERROR(J278+O278+P278-Q278,"-")</f>
        <v>-</v>
      </c>
      <c r="S278" s="37"/>
      <c r="T278" s="304" t="str">
        <f t="shared" ref="T278:T291" si="66">IFERROR(RANK(R278,$R$277:$R$291,1),"")</f>
        <v/>
      </c>
    </row>
    <row r="279" spans="2:20" ht="14.25" hidden="1" customHeight="1" outlineLevel="1" x14ac:dyDescent="0.25">
      <c r="B279" s="187">
        <f>Rajtlista!B286</f>
        <v>0</v>
      </c>
      <c r="C279" s="255" t="str">
        <f>Rajtlista!C286</f>
        <v/>
      </c>
      <c r="D279" s="256">
        <f t="shared" ref="D279:D291" si="67">+D278</f>
        <v>0</v>
      </c>
      <c r="E279" s="256" t="str">
        <f>Rajtlista!E286</f>
        <v/>
      </c>
      <c r="F279" s="256" t="str">
        <f>Rajtlista!F286</f>
        <v/>
      </c>
      <c r="G279" s="256" t="str">
        <f>Rajtlista!G286</f>
        <v/>
      </c>
      <c r="H279" s="297">
        <f>Rajtlista!H286</f>
        <v>0.50104166666666672</v>
      </c>
      <c r="I279" s="297" t="str">
        <f>IFERROR(VLOOKUP(B279,Idő!B:D,3,FALSE),"-")</f>
        <v>-</v>
      </c>
      <c r="J279" s="298" t="str">
        <f t="shared" si="64"/>
        <v>-</v>
      </c>
      <c r="K279" s="299" t="str">
        <f>IF(ISBLANK('Lövészet beíró'!G280)=TRUE,"",('Lövészet beíró'!G280))</f>
        <v/>
      </c>
      <c r="L279" s="300" t="str">
        <f>IF(ISBLANK('Lövészet beíró'!H280)=TRUE,"",('Lövészet beíró'!H280))</f>
        <v/>
      </c>
      <c r="M279" s="300" t="str">
        <f>IF(ISBLANK('Lövészet beíró'!I280)=TRUE,"",('Lövészet beíró'!I280))</f>
        <v/>
      </c>
      <c r="N279" s="301" t="str">
        <f>IF(ISBLANK('Lövészet beíró'!J280)=TRUE,"",('Lövészet beíró'!J280))</f>
        <v/>
      </c>
      <c r="O279" s="302" t="e">
        <f>SUM('Lövészet beíró'!G280:J280)*Beíró!$O$276</f>
        <v>#N/A</v>
      </c>
      <c r="P279" s="35"/>
      <c r="Q279" s="35"/>
      <c r="R279" s="303" t="str">
        <f t="shared" si="65"/>
        <v>-</v>
      </c>
      <c r="S279" s="37"/>
      <c r="T279" s="304" t="str">
        <f t="shared" si="66"/>
        <v/>
      </c>
    </row>
    <row r="280" spans="2:20" ht="14.25" hidden="1" customHeight="1" outlineLevel="1" x14ac:dyDescent="0.25">
      <c r="B280" s="187">
        <f>Rajtlista!B287</f>
        <v>0</v>
      </c>
      <c r="C280" s="255" t="str">
        <f>Rajtlista!C287</f>
        <v/>
      </c>
      <c r="D280" s="256">
        <f t="shared" si="67"/>
        <v>0</v>
      </c>
      <c r="E280" s="256" t="str">
        <f>Rajtlista!E287</f>
        <v/>
      </c>
      <c r="F280" s="256" t="str">
        <f>Rajtlista!F287</f>
        <v/>
      </c>
      <c r="G280" s="256" t="str">
        <f>Rajtlista!G287</f>
        <v/>
      </c>
      <c r="H280" s="297">
        <f>Rajtlista!H287</f>
        <v>0.50138888888888899</v>
      </c>
      <c r="I280" s="297" t="str">
        <f>IFERROR(VLOOKUP(B280,Idő!B:D,3,FALSE),"-")</f>
        <v>-</v>
      </c>
      <c r="J280" s="298" t="str">
        <f t="shared" si="64"/>
        <v>-</v>
      </c>
      <c r="K280" s="299" t="str">
        <f>IF(ISBLANK('Lövészet beíró'!G281)=TRUE,"",('Lövészet beíró'!G281))</f>
        <v/>
      </c>
      <c r="L280" s="300" t="str">
        <f>IF(ISBLANK('Lövészet beíró'!H281)=TRUE,"",('Lövészet beíró'!H281))</f>
        <v/>
      </c>
      <c r="M280" s="300" t="str">
        <f>IF(ISBLANK('Lövészet beíró'!I281)=TRUE,"",('Lövészet beíró'!I281))</f>
        <v/>
      </c>
      <c r="N280" s="301" t="str">
        <f>IF(ISBLANK('Lövészet beíró'!J281)=TRUE,"",('Lövészet beíró'!J281))</f>
        <v/>
      </c>
      <c r="O280" s="302" t="e">
        <f>SUM('Lövészet beíró'!G281:J281)*Beíró!$O$276</f>
        <v>#N/A</v>
      </c>
      <c r="P280" s="35"/>
      <c r="Q280" s="35"/>
      <c r="R280" s="303" t="str">
        <f t="shared" si="65"/>
        <v>-</v>
      </c>
      <c r="S280" s="37"/>
      <c r="T280" s="304" t="str">
        <f t="shared" si="66"/>
        <v/>
      </c>
    </row>
    <row r="281" spans="2:20" ht="14.25" hidden="1" customHeight="1" outlineLevel="1" x14ac:dyDescent="0.25">
      <c r="B281" s="187">
        <f>Rajtlista!B288</f>
        <v>0</v>
      </c>
      <c r="C281" s="255" t="str">
        <f>Rajtlista!C288</f>
        <v/>
      </c>
      <c r="D281" s="256">
        <f t="shared" si="67"/>
        <v>0</v>
      </c>
      <c r="E281" s="256" t="str">
        <f>Rajtlista!E288</f>
        <v/>
      </c>
      <c r="F281" s="256" t="str">
        <f>Rajtlista!F288</f>
        <v/>
      </c>
      <c r="G281" s="256" t="str">
        <f>Rajtlista!G288</f>
        <v/>
      </c>
      <c r="H281" s="297">
        <f>Rajtlista!H288</f>
        <v>0.50173611111111127</v>
      </c>
      <c r="I281" s="297" t="str">
        <f>IFERROR(VLOOKUP(B281,Idő!B:D,3,FALSE),"-")</f>
        <v>-</v>
      </c>
      <c r="J281" s="298" t="str">
        <f t="shared" si="64"/>
        <v>-</v>
      </c>
      <c r="K281" s="299" t="str">
        <f>IF(ISBLANK('Lövészet beíró'!G282)=TRUE,"",('Lövészet beíró'!G282))</f>
        <v/>
      </c>
      <c r="L281" s="300" t="str">
        <f>IF(ISBLANK('Lövészet beíró'!H282)=TRUE,"",('Lövészet beíró'!H282))</f>
        <v/>
      </c>
      <c r="M281" s="300" t="str">
        <f>IF(ISBLANK('Lövészet beíró'!I282)=TRUE,"",('Lövészet beíró'!I282))</f>
        <v/>
      </c>
      <c r="N281" s="301" t="str">
        <f>IF(ISBLANK('Lövészet beíró'!J282)=TRUE,"",('Lövészet beíró'!J282))</f>
        <v/>
      </c>
      <c r="O281" s="302" t="e">
        <f>SUM('Lövészet beíró'!G282:J282)*Beíró!$O$276</f>
        <v>#N/A</v>
      </c>
      <c r="P281" s="35"/>
      <c r="Q281" s="35"/>
      <c r="R281" s="303" t="str">
        <f t="shared" si="65"/>
        <v>-</v>
      </c>
      <c r="S281" s="37"/>
      <c r="T281" s="304" t="str">
        <f t="shared" si="66"/>
        <v/>
      </c>
    </row>
    <row r="282" spans="2:20" ht="14.25" hidden="1" customHeight="1" outlineLevel="1" x14ac:dyDescent="0.25">
      <c r="B282" s="187">
        <f>Rajtlista!B289</f>
        <v>0</v>
      </c>
      <c r="C282" s="255" t="str">
        <f>Rajtlista!C289</f>
        <v/>
      </c>
      <c r="D282" s="256">
        <f t="shared" si="67"/>
        <v>0</v>
      </c>
      <c r="E282" s="256" t="str">
        <f>Rajtlista!E289</f>
        <v/>
      </c>
      <c r="F282" s="256" t="str">
        <f>Rajtlista!F289</f>
        <v/>
      </c>
      <c r="G282" s="256" t="str">
        <f>Rajtlista!G289</f>
        <v/>
      </c>
      <c r="H282" s="297">
        <f>Rajtlista!H289</f>
        <v>0.50208333333333355</v>
      </c>
      <c r="I282" s="297" t="str">
        <f>IFERROR(VLOOKUP(B282,Idő!B:D,3,FALSE),"-")</f>
        <v>-</v>
      </c>
      <c r="J282" s="298" t="str">
        <f t="shared" si="64"/>
        <v>-</v>
      </c>
      <c r="K282" s="299" t="str">
        <f>IF(ISBLANK('Lövészet beíró'!G283)=TRUE,"",('Lövészet beíró'!G283))</f>
        <v/>
      </c>
      <c r="L282" s="300" t="str">
        <f>IF(ISBLANK('Lövészet beíró'!H283)=TRUE,"",('Lövészet beíró'!H283))</f>
        <v/>
      </c>
      <c r="M282" s="300" t="str">
        <f>IF(ISBLANK('Lövészet beíró'!I283)=TRUE,"",('Lövészet beíró'!I283))</f>
        <v/>
      </c>
      <c r="N282" s="301" t="str">
        <f>IF(ISBLANK('Lövészet beíró'!J283)=TRUE,"",('Lövészet beíró'!J283))</f>
        <v/>
      </c>
      <c r="O282" s="302" t="e">
        <f>SUM('Lövészet beíró'!G283:J283)*Beíró!$O$276</f>
        <v>#N/A</v>
      </c>
      <c r="P282" s="35"/>
      <c r="Q282" s="35"/>
      <c r="R282" s="303" t="str">
        <f t="shared" si="65"/>
        <v>-</v>
      </c>
      <c r="S282" s="37"/>
      <c r="T282" s="304" t="str">
        <f t="shared" si="66"/>
        <v/>
      </c>
    </row>
    <row r="283" spans="2:20" ht="14.25" hidden="1" customHeight="1" outlineLevel="1" x14ac:dyDescent="0.25">
      <c r="B283" s="187">
        <f>Rajtlista!B290</f>
        <v>0</v>
      </c>
      <c r="C283" s="255" t="str">
        <f>Rajtlista!C290</f>
        <v/>
      </c>
      <c r="D283" s="256">
        <f t="shared" si="67"/>
        <v>0</v>
      </c>
      <c r="E283" s="256" t="str">
        <f>Rajtlista!E290</f>
        <v/>
      </c>
      <c r="F283" s="256" t="str">
        <f>Rajtlista!F290</f>
        <v/>
      </c>
      <c r="G283" s="256" t="str">
        <f>Rajtlista!G290</f>
        <v/>
      </c>
      <c r="H283" s="297">
        <f>Rajtlista!H290</f>
        <v>0.50243055555555582</v>
      </c>
      <c r="I283" s="297" t="str">
        <f>IFERROR(VLOOKUP(B283,Idő!B:D,3,FALSE),"-")</f>
        <v>-</v>
      </c>
      <c r="J283" s="298" t="str">
        <f t="shared" si="64"/>
        <v>-</v>
      </c>
      <c r="K283" s="299" t="str">
        <f>IF(ISBLANK('Lövészet beíró'!G284)=TRUE,"",('Lövészet beíró'!G284))</f>
        <v/>
      </c>
      <c r="L283" s="300" t="str">
        <f>IF(ISBLANK('Lövészet beíró'!H284)=TRUE,"",('Lövészet beíró'!H284))</f>
        <v/>
      </c>
      <c r="M283" s="300" t="str">
        <f>IF(ISBLANK('Lövészet beíró'!I284)=TRUE,"",('Lövészet beíró'!I284))</f>
        <v/>
      </c>
      <c r="N283" s="301" t="str">
        <f>IF(ISBLANK('Lövészet beíró'!J284)=TRUE,"",('Lövészet beíró'!J284))</f>
        <v/>
      </c>
      <c r="O283" s="302" t="e">
        <f>SUM('Lövészet beíró'!G284:J284)*Beíró!$O$276</f>
        <v>#N/A</v>
      </c>
      <c r="P283" s="35"/>
      <c r="Q283" s="35"/>
      <c r="R283" s="303" t="str">
        <f t="shared" si="65"/>
        <v>-</v>
      </c>
      <c r="S283" s="37"/>
      <c r="T283" s="304" t="str">
        <f t="shared" si="66"/>
        <v/>
      </c>
    </row>
    <row r="284" spans="2:20" ht="14.25" hidden="1" customHeight="1" outlineLevel="1" x14ac:dyDescent="0.25">
      <c r="B284" s="187">
        <f>Rajtlista!B291</f>
        <v>0</v>
      </c>
      <c r="C284" s="255" t="str">
        <f>Rajtlista!C291</f>
        <v/>
      </c>
      <c r="D284" s="256">
        <f t="shared" si="67"/>
        <v>0</v>
      </c>
      <c r="E284" s="256" t="str">
        <f>Rajtlista!E291</f>
        <v/>
      </c>
      <c r="F284" s="256" t="str">
        <f>Rajtlista!F291</f>
        <v/>
      </c>
      <c r="G284" s="256" t="str">
        <f>Rajtlista!G291</f>
        <v/>
      </c>
      <c r="H284" s="297">
        <f>Rajtlista!H291</f>
        <v>0.5027777777777781</v>
      </c>
      <c r="I284" s="297" t="str">
        <f>IFERROR(VLOOKUP(B284,Idő!B:D,3,FALSE),"-")</f>
        <v>-</v>
      </c>
      <c r="J284" s="298" t="str">
        <f t="shared" si="64"/>
        <v>-</v>
      </c>
      <c r="K284" s="299" t="str">
        <f>IF(ISBLANK('Lövészet beíró'!G285)=TRUE,"",('Lövészet beíró'!G285))</f>
        <v/>
      </c>
      <c r="L284" s="300" t="str">
        <f>IF(ISBLANK('Lövészet beíró'!H285)=TRUE,"",('Lövészet beíró'!H285))</f>
        <v/>
      </c>
      <c r="M284" s="300" t="str">
        <f>IF(ISBLANK('Lövészet beíró'!I285)=TRUE,"",('Lövészet beíró'!I285))</f>
        <v/>
      </c>
      <c r="N284" s="301" t="str">
        <f>IF(ISBLANK('Lövészet beíró'!J285)=TRUE,"",('Lövészet beíró'!J285))</f>
        <v/>
      </c>
      <c r="O284" s="302" t="e">
        <f>SUM('Lövészet beíró'!G285:J285)*Beíró!$O$276</f>
        <v>#N/A</v>
      </c>
      <c r="P284" s="35"/>
      <c r="Q284" s="35"/>
      <c r="R284" s="303" t="str">
        <f t="shared" si="65"/>
        <v>-</v>
      </c>
      <c r="S284" s="37"/>
      <c r="T284" s="304" t="str">
        <f>IFERROR(RANK(R284,$R$277:$R$291,1),"")</f>
        <v/>
      </c>
    </row>
    <row r="285" spans="2:20" ht="14.25" hidden="1" customHeight="1" outlineLevel="1" x14ac:dyDescent="0.25">
      <c r="B285" s="187">
        <f>Rajtlista!B292</f>
        <v>0</v>
      </c>
      <c r="C285" s="255" t="str">
        <f>Rajtlista!C292</f>
        <v/>
      </c>
      <c r="D285" s="256">
        <f t="shared" si="67"/>
        <v>0</v>
      </c>
      <c r="E285" s="256" t="str">
        <f>Rajtlista!E292</f>
        <v/>
      </c>
      <c r="F285" s="256" t="str">
        <f>Rajtlista!F292</f>
        <v/>
      </c>
      <c r="G285" s="256" t="str">
        <f>Rajtlista!G292</f>
        <v/>
      </c>
      <c r="H285" s="297">
        <f>Rajtlista!H292</f>
        <v>0.50312500000000038</v>
      </c>
      <c r="I285" s="297" t="str">
        <f>IFERROR(VLOOKUP(B285,Idő!B:D,3,FALSE),"-")</f>
        <v>-</v>
      </c>
      <c r="J285" s="298" t="str">
        <f t="shared" si="64"/>
        <v>-</v>
      </c>
      <c r="K285" s="299" t="str">
        <f>IF(ISBLANK('Lövészet beíró'!G286)=TRUE,"",('Lövészet beíró'!G286))</f>
        <v/>
      </c>
      <c r="L285" s="300" t="str">
        <f>IF(ISBLANK('Lövészet beíró'!H286)=TRUE,"",('Lövészet beíró'!H286))</f>
        <v/>
      </c>
      <c r="M285" s="300" t="str">
        <f>IF(ISBLANK('Lövészet beíró'!I286)=TRUE,"",('Lövészet beíró'!I286))</f>
        <v/>
      </c>
      <c r="N285" s="301" t="str">
        <f>IF(ISBLANK('Lövészet beíró'!J286)=TRUE,"",('Lövészet beíró'!J286))</f>
        <v/>
      </c>
      <c r="O285" s="302" t="e">
        <f>SUM('Lövészet beíró'!G286:J286)*Beíró!$O$276</f>
        <v>#N/A</v>
      </c>
      <c r="P285" s="35"/>
      <c r="Q285" s="35"/>
      <c r="R285" s="303" t="str">
        <f t="shared" si="65"/>
        <v>-</v>
      </c>
      <c r="S285" s="37"/>
      <c r="T285" s="304" t="str">
        <f t="shared" si="66"/>
        <v/>
      </c>
    </row>
    <row r="286" spans="2:20" ht="14.25" hidden="1" customHeight="1" outlineLevel="1" x14ac:dyDescent="0.25">
      <c r="B286" s="187">
        <f>Rajtlista!B293</f>
        <v>0</v>
      </c>
      <c r="C286" s="255" t="str">
        <f>Rajtlista!C293</f>
        <v/>
      </c>
      <c r="D286" s="256">
        <f t="shared" si="67"/>
        <v>0</v>
      </c>
      <c r="E286" s="256" t="str">
        <f>Rajtlista!E293</f>
        <v/>
      </c>
      <c r="F286" s="256" t="str">
        <f>Rajtlista!F293</f>
        <v/>
      </c>
      <c r="G286" s="256" t="str">
        <f>Rajtlista!G293</f>
        <v/>
      </c>
      <c r="H286" s="297">
        <f>Rajtlista!H293</f>
        <v>0.50347222222222265</v>
      </c>
      <c r="I286" s="297" t="str">
        <f>IFERROR(VLOOKUP(B286,Idő!B:D,3,FALSE),"-")</f>
        <v>-</v>
      </c>
      <c r="J286" s="298" t="str">
        <f t="shared" si="64"/>
        <v>-</v>
      </c>
      <c r="K286" s="299" t="str">
        <f>IF(ISBLANK('Lövészet beíró'!G287)=TRUE,"",('Lövészet beíró'!G287))</f>
        <v/>
      </c>
      <c r="L286" s="300" t="str">
        <f>IF(ISBLANK('Lövészet beíró'!H287)=TRUE,"",('Lövészet beíró'!H287))</f>
        <v/>
      </c>
      <c r="M286" s="300" t="str">
        <f>IF(ISBLANK('Lövészet beíró'!I287)=TRUE,"",('Lövészet beíró'!I287))</f>
        <v/>
      </c>
      <c r="N286" s="301" t="str">
        <f>IF(ISBLANK('Lövészet beíró'!J287)=TRUE,"",('Lövészet beíró'!J287))</f>
        <v/>
      </c>
      <c r="O286" s="302" t="e">
        <f>SUM('Lövészet beíró'!G287:J287)*Beíró!$O$276</f>
        <v>#N/A</v>
      </c>
      <c r="P286" s="35"/>
      <c r="Q286" s="35"/>
      <c r="R286" s="303" t="str">
        <f t="shared" si="65"/>
        <v>-</v>
      </c>
      <c r="S286" s="37"/>
      <c r="T286" s="304" t="str">
        <f t="shared" si="66"/>
        <v/>
      </c>
    </row>
    <row r="287" spans="2:20" ht="14.25" hidden="1" customHeight="1" outlineLevel="1" x14ac:dyDescent="0.25">
      <c r="B287" s="187">
        <f>Rajtlista!B294</f>
        <v>0</v>
      </c>
      <c r="C287" s="255" t="str">
        <f>Rajtlista!C294</f>
        <v/>
      </c>
      <c r="D287" s="256">
        <f t="shared" si="67"/>
        <v>0</v>
      </c>
      <c r="E287" s="256" t="str">
        <f>Rajtlista!E294</f>
        <v/>
      </c>
      <c r="F287" s="256" t="str">
        <f>Rajtlista!F294</f>
        <v/>
      </c>
      <c r="G287" s="256" t="str">
        <f>Rajtlista!G294</f>
        <v/>
      </c>
      <c r="H287" s="297">
        <f>Rajtlista!H294</f>
        <v>0.50381944444444493</v>
      </c>
      <c r="I287" s="297" t="str">
        <f>IFERROR(VLOOKUP(B287,Idő!B:D,3,FALSE),"-")</f>
        <v>-</v>
      </c>
      <c r="J287" s="298" t="str">
        <f t="shared" si="64"/>
        <v>-</v>
      </c>
      <c r="K287" s="299" t="str">
        <f>IF(ISBLANK('Lövészet beíró'!G288)=TRUE,"",('Lövészet beíró'!G288))</f>
        <v/>
      </c>
      <c r="L287" s="300" t="str">
        <f>IF(ISBLANK('Lövészet beíró'!H288)=TRUE,"",('Lövészet beíró'!H288))</f>
        <v/>
      </c>
      <c r="M287" s="300" t="str">
        <f>IF(ISBLANK('Lövészet beíró'!I288)=TRUE,"",('Lövészet beíró'!I288))</f>
        <v/>
      </c>
      <c r="N287" s="301" t="str">
        <f>IF(ISBLANK('Lövészet beíró'!J288)=TRUE,"",('Lövészet beíró'!J288))</f>
        <v/>
      </c>
      <c r="O287" s="302" t="e">
        <f>SUM('Lövészet beíró'!G288:J288)*Beíró!$O$276</f>
        <v>#N/A</v>
      </c>
      <c r="P287" s="35"/>
      <c r="Q287" s="35"/>
      <c r="R287" s="303" t="str">
        <f t="shared" si="65"/>
        <v>-</v>
      </c>
      <c r="S287" s="37"/>
      <c r="T287" s="304" t="str">
        <f t="shared" si="66"/>
        <v/>
      </c>
    </row>
    <row r="288" spans="2:20" ht="14.25" hidden="1" customHeight="1" outlineLevel="1" x14ac:dyDescent="0.25">
      <c r="B288" s="187">
        <f>Rajtlista!B295</f>
        <v>0</v>
      </c>
      <c r="C288" s="255" t="str">
        <f>Rajtlista!C295</f>
        <v/>
      </c>
      <c r="D288" s="256">
        <f t="shared" si="67"/>
        <v>0</v>
      </c>
      <c r="E288" s="256" t="str">
        <f>Rajtlista!E295</f>
        <v/>
      </c>
      <c r="F288" s="256" t="str">
        <f>Rajtlista!F295</f>
        <v/>
      </c>
      <c r="G288" s="256" t="str">
        <f>Rajtlista!G295</f>
        <v/>
      </c>
      <c r="H288" s="297">
        <f>Rajtlista!H295</f>
        <v>0.50416666666666721</v>
      </c>
      <c r="I288" s="297" t="str">
        <f>IFERROR(VLOOKUP(B288,Idő!B:D,3,FALSE),"-")</f>
        <v>-</v>
      </c>
      <c r="J288" s="298" t="str">
        <f t="shared" si="64"/>
        <v>-</v>
      </c>
      <c r="K288" s="299" t="str">
        <f>IF(ISBLANK('Lövészet beíró'!G289)=TRUE,"",('Lövészet beíró'!G289))</f>
        <v/>
      </c>
      <c r="L288" s="300" t="str">
        <f>IF(ISBLANK('Lövészet beíró'!H289)=TRUE,"",('Lövészet beíró'!H289))</f>
        <v/>
      </c>
      <c r="M288" s="300" t="str">
        <f>IF(ISBLANK('Lövészet beíró'!I289)=TRUE,"",('Lövészet beíró'!I289))</f>
        <v/>
      </c>
      <c r="N288" s="301" t="str">
        <f>IF(ISBLANK('Lövészet beíró'!J289)=TRUE,"",('Lövészet beíró'!J289))</f>
        <v/>
      </c>
      <c r="O288" s="302" t="e">
        <f>SUM('Lövészet beíró'!G289:J289)*Beíró!$O$276</f>
        <v>#N/A</v>
      </c>
      <c r="P288" s="35"/>
      <c r="Q288" s="35"/>
      <c r="R288" s="303" t="str">
        <f t="shared" si="65"/>
        <v>-</v>
      </c>
      <c r="S288" s="37"/>
      <c r="T288" s="304" t="str">
        <f t="shared" si="66"/>
        <v/>
      </c>
    </row>
    <row r="289" spans="2:20" ht="14.25" hidden="1" customHeight="1" outlineLevel="1" x14ac:dyDescent="0.25">
      <c r="B289" s="187">
        <f>Rajtlista!B296</f>
        <v>0</v>
      </c>
      <c r="C289" s="255" t="str">
        <f>Rajtlista!C296</f>
        <v/>
      </c>
      <c r="D289" s="256">
        <f t="shared" si="67"/>
        <v>0</v>
      </c>
      <c r="E289" s="256" t="str">
        <f>Rajtlista!E296</f>
        <v/>
      </c>
      <c r="F289" s="256" t="str">
        <f>Rajtlista!F296</f>
        <v/>
      </c>
      <c r="G289" s="256" t="str">
        <f>Rajtlista!G296</f>
        <v/>
      </c>
      <c r="H289" s="297">
        <f>Rajtlista!H296</f>
        <v>0.50451388888888948</v>
      </c>
      <c r="I289" s="297" t="str">
        <f>IFERROR(VLOOKUP(B289,Idő!B:D,3,FALSE),"-")</f>
        <v>-</v>
      </c>
      <c r="J289" s="298" t="str">
        <f t="shared" si="64"/>
        <v>-</v>
      </c>
      <c r="K289" s="299" t="str">
        <f>IF(ISBLANK('Lövészet beíró'!G290)=TRUE,"",('Lövészet beíró'!G290))</f>
        <v/>
      </c>
      <c r="L289" s="300" t="str">
        <f>IF(ISBLANK('Lövészet beíró'!H290)=TRUE,"",('Lövészet beíró'!H290))</f>
        <v/>
      </c>
      <c r="M289" s="300" t="str">
        <f>IF(ISBLANK('Lövészet beíró'!I290)=TRUE,"",('Lövészet beíró'!I290))</f>
        <v/>
      </c>
      <c r="N289" s="301" t="str">
        <f>IF(ISBLANK('Lövészet beíró'!J290)=TRUE,"",('Lövészet beíró'!J290))</f>
        <v/>
      </c>
      <c r="O289" s="302" t="e">
        <f>SUM('Lövészet beíró'!G290:J290)*Beíró!$O$276</f>
        <v>#N/A</v>
      </c>
      <c r="P289" s="35"/>
      <c r="Q289" s="35"/>
      <c r="R289" s="303" t="str">
        <f t="shared" si="65"/>
        <v>-</v>
      </c>
      <c r="S289" s="37"/>
      <c r="T289" s="304" t="str">
        <f t="shared" si="66"/>
        <v/>
      </c>
    </row>
    <row r="290" spans="2:20" ht="14.25" hidden="1" customHeight="1" outlineLevel="1" x14ac:dyDescent="0.25">
      <c r="B290" s="187">
        <f>Rajtlista!B297</f>
        <v>0</v>
      </c>
      <c r="C290" s="255" t="str">
        <f>Rajtlista!C297</f>
        <v/>
      </c>
      <c r="D290" s="256">
        <f t="shared" si="67"/>
        <v>0</v>
      </c>
      <c r="E290" s="256" t="str">
        <f>Rajtlista!E297</f>
        <v/>
      </c>
      <c r="F290" s="256" t="str">
        <f>Rajtlista!F297</f>
        <v/>
      </c>
      <c r="G290" s="256" t="str">
        <f>Rajtlista!G297</f>
        <v/>
      </c>
      <c r="H290" s="297">
        <f>Rajtlista!H297</f>
        <v>0.50486111111111176</v>
      </c>
      <c r="I290" s="297" t="str">
        <f>IFERROR(VLOOKUP(B290,Idő!B:D,3,FALSE),"-")</f>
        <v>-</v>
      </c>
      <c r="J290" s="298" t="str">
        <f t="shared" si="64"/>
        <v>-</v>
      </c>
      <c r="K290" s="299" t="str">
        <f>IF(ISBLANK('Lövészet beíró'!G291)=TRUE,"",('Lövészet beíró'!G291))</f>
        <v/>
      </c>
      <c r="L290" s="300" t="str">
        <f>IF(ISBLANK('Lövészet beíró'!H291)=TRUE,"",('Lövészet beíró'!H291))</f>
        <v/>
      </c>
      <c r="M290" s="300" t="str">
        <f>IF(ISBLANK('Lövészet beíró'!I291)=TRUE,"",('Lövészet beíró'!I291))</f>
        <v/>
      </c>
      <c r="N290" s="301" t="str">
        <f>IF(ISBLANK('Lövészet beíró'!J291)=TRUE,"",('Lövészet beíró'!J291))</f>
        <v/>
      </c>
      <c r="O290" s="302" t="e">
        <f>SUM('Lövészet beíró'!G291:J291)*Beíró!$O$276</f>
        <v>#N/A</v>
      </c>
      <c r="P290" s="35"/>
      <c r="Q290" s="35"/>
      <c r="R290" s="303" t="str">
        <f t="shared" si="65"/>
        <v>-</v>
      </c>
      <c r="S290" s="37"/>
      <c r="T290" s="304" t="str">
        <f t="shared" si="66"/>
        <v/>
      </c>
    </row>
    <row r="291" spans="2:20" ht="14.25" hidden="1" customHeight="1" outlineLevel="1" x14ac:dyDescent="0.25">
      <c r="B291" s="187">
        <f>Rajtlista!B298</f>
        <v>0</v>
      </c>
      <c r="C291" s="255" t="str">
        <f>Rajtlista!C298</f>
        <v/>
      </c>
      <c r="D291" s="256">
        <f t="shared" si="67"/>
        <v>0</v>
      </c>
      <c r="E291" s="256" t="str">
        <f>Rajtlista!E298</f>
        <v/>
      </c>
      <c r="F291" s="256" t="str">
        <f>Rajtlista!F298</f>
        <v/>
      </c>
      <c r="G291" s="256" t="str">
        <f>Rajtlista!G298</f>
        <v/>
      </c>
      <c r="H291" s="297">
        <f>Rajtlista!H298</f>
        <v>0.50520833333333404</v>
      </c>
      <c r="I291" s="297" t="str">
        <f>IFERROR(VLOOKUP(B291,Idő!B:D,3,FALSE),"-")</f>
        <v>-</v>
      </c>
      <c r="J291" s="298" t="str">
        <f t="shared" si="64"/>
        <v>-</v>
      </c>
      <c r="K291" s="299" t="str">
        <f>IF(ISBLANK('Lövészet beíró'!G292)=TRUE,"",('Lövészet beíró'!G292))</f>
        <v/>
      </c>
      <c r="L291" s="300" t="str">
        <f>IF(ISBLANK('Lövészet beíró'!H292)=TRUE,"",('Lövészet beíró'!H292))</f>
        <v/>
      </c>
      <c r="M291" s="300" t="str">
        <f>IF(ISBLANK('Lövészet beíró'!I292)=TRUE,"",('Lövészet beíró'!I292))</f>
        <v/>
      </c>
      <c r="N291" s="301" t="str">
        <f>IF(ISBLANK('Lövészet beíró'!J292)=TRUE,"",('Lövészet beíró'!J292))</f>
        <v/>
      </c>
      <c r="O291" s="302" t="e">
        <f>SUM('Lövészet beíró'!G292:J292)*Beíró!$O$276</f>
        <v>#N/A</v>
      </c>
      <c r="P291" s="35"/>
      <c r="Q291" s="35"/>
      <c r="R291" s="303" t="str">
        <f t="shared" si="65"/>
        <v>-</v>
      </c>
      <c r="S291" s="37"/>
      <c r="T291" s="304" t="str">
        <f t="shared" si="66"/>
        <v/>
      </c>
    </row>
    <row r="292" spans="2:20" ht="14.25" customHeight="1" outlineLevel="1" x14ac:dyDescent="0.25">
      <c r="B292" s="313"/>
      <c r="C292" s="314"/>
      <c r="D292" s="307"/>
      <c r="E292" s="311"/>
      <c r="F292" s="311"/>
      <c r="G292" s="311"/>
      <c r="H292" s="308"/>
      <c r="I292" s="308"/>
      <c r="J292" s="308"/>
      <c r="K292" s="309"/>
      <c r="L292" s="309"/>
      <c r="M292" s="309"/>
      <c r="N292" s="309"/>
      <c r="O292" s="310"/>
      <c r="P292" s="310"/>
      <c r="Q292" s="310"/>
      <c r="R292" s="310"/>
      <c r="S292" s="311"/>
      <c r="T292" s="312"/>
    </row>
    <row r="293" spans="2:20" ht="17.25" hidden="1" customHeight="1" thickBot="1" x14ac:dyDescent="0.3">
      <c r="B293" s="500">
        <f>+Rajtlista!B300:G300</f>
        <v>0</v>
      </c>
      <c r="C293" s="501"/>
      <c r="D293" s="502"/>
      <c r="E293" s="502"/>
      <c r="F293" s="502"/>
      <c r="G293" s="503"/>
      <c r="H293" s="278"/>
      <c r="I293" s="279"/>
      <c r="J293" s="279"/>
      <c r="K293" s="280" t="e">
        <f>IF(ISBLANK('Lövészet beíró'!G294)=TRUE,"",('Lövészet beíró'!G294))</f>
        <v>#N/A</v>
      </c>
      <c r="L293" s="281" t="e">
        <f>IF(ISBLANK('Lövészet beíró'!H294)=TRUE,"",('Lövészet beíró'!H294))</f>
        <v>#N/A</v>
      </c>
      <c r="M293" s="281" t="e">
        <f>IF(ISBLANK('Lövészet beíró'!I294)=TRUE,"",('Lövészet beíró'!I294))</f>
        <v>#N/A</v>
      </c>
      <c r="N293" s="282" t="e">
        <f>IF(ISBLANK('Lövészet beíró'!J294)=TRUE,"",('Lövészet beíró'!J294))</f>
        <v>#N/A</v>
      </c>
      <c r="O293" s="40" t="e">
        <f>VLOOKUP(B293,Kategóriák!$C:$N,11,FALSE)/24/60/60</f>
        <v>#N/A</v>
      </c>
      <c r="P293" s="283"/>
      <c r="Q293" s="283"/>
      <c r="R293" s="283"/>
      <c r="S293" s="284"/>
      <c r="T293" s="285"/>
    </row>
    <row r="294" spans="2:20" ht="14.25" hidden="1" customHeight="1" outlineLevel="1" x14ac:dyDescent="0.25">
      <c r="B294" s="286">
        <f>Rajtlista!B301</f>
        <v>0</v>
      </c>
      <c r="C294" s="287" t="str">
        <f>Rajtlista!C301</f>
        <v/>
      </c>
      <c r="D294" s="288">
        <f>+B293</f>
        <v>0</v>
      </c>
      <c r="E294" s="288" t="str">
        <f>Rajtlista!E301</f>
        <v/>
      </c>
      <c r="F294" s="288" t="str">
        <f>Rajtlista!F301</f>
        <v/>
      </c>
      <c r="G294" s="288" t="str">
        <f>Rajtlista!G301</f>
        <v/>
      </c>
      <c r="H294" s="289">
        <f>Rajtlista!H301</f>
        <v>0.50034722222222217</v>
      </c>
      <c r="I294" s="289" t="str">
        <f>IFERROR(VLOOKUP(B294,Idő!B:D,3,FALSE),"-")</f>
        <v>-</v>
      </c>
      <c r="J294" s="290" t="str">
        <f>IFERROR(I294-H294,"-")</f>
        <v>-</v>
      </c>
      <c r="K294" s="291" t="str">
        <f>IF(ISBLANK('Lövészet beíró'!G295)=TRUE,"",('Lövészet beíró'!G295))</f>
        <v/>
      </c>
      <c r="L294" s="292" t="str">
        <f>IF(ISBLANK('Lövészet beíró'!H295)=TRUE,"",('Lövészet beíró'!H295))</f>
        <v/>
      </c>
      <c r="M294" s="292" t="str">
        <f>IF(ISBLANK('Lövészet beíró'!I295)=TRUE,"",('Lövészet beíró'!I295))</f>
        <v/>
      </c>
      <c r="N294" s="293" t="str">
        <f>IF(ISBLANK('Lövészet beíró'!J295)=TRUE,"",('Lövészet beíró'!J295))</f>
        <v/>
      </c>
      <c r="O294" s="294" t="e">
        <f>SUM('Lövészet beíró'!G295:J295)*Beíró!$O$293</f>
        <v>#N/A</v>
      </c>
      <c r="P294" s="29">
        <v>0</v>
      </c>
      <c r="Q294" s="29">
        <v>0</v>
      </c>
      <c r="R294" s="295" t="str">
        <f>IFERROR(J294+O294+P294-Q294,"-")</f>
        <v>-</v>
      </c>
      <c r="S294" s="31"/>
      <c r="T294" s="316" t="str">
        <f>IFERROR(RANK(R294,$R$294:$R$308,1),"")</f>
        <v/>
      </c>
    </row>
    <row r="295" spans="2:20" ht="14.25" hidden="1" customHeight="1" outlineLevel="1" x14ac:dyDescent="0.25">
      <c r="B295" s="187">
        <f>Rajtlista!B302</f>
        <v>0</v>
      </c>
      <c r="C295" s="255" t="str">
        <f>Rajtlista!C302</f>
        <v/>
      </c>
      <c r="D295" s="256">
        <f>+D294</f>
        <v>0</v>
      </c>
      <c r="E295" s="256" t="str">
        <f>Rajtlista!E302</f>
        <v/>
      </c>
      <c r="F295" s="256" t="str">
        <f>Rajtlista!F302</f>
        <v/>
      </c>
      <c r="G295" s="256" t="str">
        <f>Rajtlista!G302</f>
        <v/>
      </c>
      <c r="H295" s="297">
        <f>Rajtlista!H302</f>
        <v>0.50069444444444444</v>
      </c>
      <c r="I295" s="297" t="str">
        <f>IFERROR(VLOOKUP(B295,Idő!B:D,3,FALSE),"-")</f>
        <v>-</v>
      </c>
      <c r="J295" s="298" t="str">
        <f t="shared" ref="J295:J308" si="68">IFERROR(I295-H295,"-")</f>
        <v>-</v>
      </c>
      <c r="K295" s="299" t="str">
        <f>IF(ISBLANK('Lövészet beíró'!G296)=TRUE,"",('Lövészet beíró'!G296))</f>
        <v/>
      </c>
      <c r="L295" s="300" t="str">
        <f>IF(ISBLANK('Lövészet beíró'!H296)=TRUE,"",('Lövészet beíró'!H296))</f>
        <v/>
      </c>
      <c r="M295" s="300" t="str">
        <f>IF(ISBLANK('Lövészet beíró'!I296)=TRUE,"",('Lövészet beíró'!I296))</f>
        <v/>
      </c>
      <c r="N295" s="301" t="str">
        <f>IF(ISBLANK('Lövészet beíró'!J296)=TRUE,"",('Lövészet beíró'!J296))</f>
        <v/>
      </c>
      <c r="O295" s="302" t="e">
        <f>SUM('Lövészet beíró'!G296:J296)*Beíró!$O$293</f>
        <v>#N/A</v>
      </c>
      <c r="P295" s="35"/>
      <c r="Q295" s="35"/>
      <c r="R295" s="303" t="str">
        <f t="shared" ref="R295:R308" si="69">IFERROR(J295+O295+P295-Q295,"-")</f>
        <v>-</v>
      </c>
      <c r="S295" s="37"/>
      <c r="T295" s="304" t="str">
        <f t="shared" ref="T295:T308" si="70">IFERROR(RANK(R295,$R$294:$R$308,1),"")</f>
        <v/>
      </c>
    </row>
    <row r="296" spans="2:20" ht="14.25" hidden="1" customHeight="1" outlineLevel="1" x14ac:dyDescent="0.25">
      <c r="B296" s="187">
        <f>Rajtlista!B303</f>
        <v>0</v>
      </c>
      <c r="C296" s="255" t="str">
        <f>Rajtlista!C303</f>
        <v/>
      </c>
      <c r="D296" s="256">
        <f t="shared" ref="D296:D308" si="71">+D295</f>
        <v>0</v>
      </c>
      <c r="E296" s="256" t="str">
        <f>Rajtlista!E303</f>
        <v/>
      </c>
      <c r="F296" s="256" t="str">
        <f>Rajtlista!F303</f>
        <v/>
      </c>
      <c r="G296" s="256" t="str">
        <f>Rajtlista!G303</f>
        <v/>
      </c>
      <c r="H296" s="297">
        <f>Rajtlista!H303</f>
        <v>0.50104166666666672</v>
      </c>
      <c r="I296" s="297" t="str">
        <f>IFERROR(VLOOKUP(B296,Idő!B:D,3,FALSE),"-")</f>
        <v>-</v>
      </c>
      <c r="J296" s="298" t="str">
        <f t="shared" si="68"/>
        <v>-</v>
      </c>
      <c r="K296" s="299" t="str">
        <f>IF(ISBLANK('Lövészet beíró'!G297)=TRUE,"",('Lövészet beíró'!G297))</f>
        <v/>
      </c>
      <c r="L296" s="300" t="str">
        <f>IF(ISBLANK('Lövészet beíró'!H297)=TRUE,"",('Lövészet beíró'!H297))</f>
        <v/>
      </c>
      <c r="M296" s="300" t="str">
        <f>IF(ISBLANK('Lövészet beíró'!I297)=TRUE,"",('Lövészet beíró'!I297))</f>
        <v/>
      </c>
      <c r="N296" s="301" t="str">
        <f>IF(ISBLANK('Lövészet beíró'!J297)=TRUE,"",('Lövészet beíró'!J297))</f>
        <v/>
      </c>
      <c r="O296" s="302" t="e">
        <f>SUM('Lövészet beíró'!G297:J297)*Beíró!$O$293</f>
        <v>#N/A</v>
      </c>
      <c r="P296" s="35"/>
      <c r="Q296" s="35"/>
      <c r="R296" s="303" t="str">
        <f t="shared" si="69"/>
        <v>-</v>
      </c>
      <c r="S296" s="37"/>
      <c r="T296" s="304" t="str">
        <f t="shared" si="70"/>
        <v/>
      </c>
    </row>
    <row r="297" spans="2:20" ht="14.25" hidden="1" customHeight="1" outlineLevel="1" x14ac:dyDescent="0.25">
      <c r="B297" s="187">
        <f>Rajtlista!B304</f>
        <v>0</v>
      </c>
      <c r="C297" s="255" t="str">
        <f>Rajtlista!C304</f>
        <v/>
      </c>
      <c r="D297" s="256">
        <f t="shared" si="71"/>
        <v>0</v>
      </c>
      <c r="E297" s="256" t="str">
        <f>Rajtlista!E304</f>
        <v/>
      </c>
      <c r="F297" s="256" t="str">
        <f>Rajtlista!F304</f>
        <v/>
      </c>
      <c r="G297" s="256" t="str">
        <f>Rajtlista!G304</f>
        <v/>
      </c>
      <c r="H297" s="297">
        <f>Rajtlista!H304</f>
        <v>0.50138888888888899</v>
      </c>
      <c r="I297" s="297" t="str">
        <f>IFERROR(VLOOKUP(B297,Idő!B:D,3,FALSE),"-")</f>
        <v>-</v>
      </c>
      <c r="J297" s="298" t="str">
        <f t="shared" si="68"/>
        <v>-</v>
      </c>
      <c r="K297" s="299" t="str">
        <f>IF(ISBLANK('Lövészet beíró'!G298)=TRUE,"",('Lövészet beíró'!G298))</f>
        <v/>
      </c>
      <c r="L297" s="300" t="str">
        <f>IF(ISBLANK('Lövészet beíró'!H298)=TRUE,"",('Lövészet beíró'!H298))</f>
        <v/>
      </c>
      <c r="M297" s="300" t="str">
        <f>IF(ISBLANK('Lövészet beíró'!I298)=TRUE,"",('Lövészet beíró'!I298))</f>
        <v/>
      </c>
      <c r="N297" s="301" t="str">
        <f>IF(ISBLANK('Lövészet beíró'!J298)=TRUE,"",('Lövészet beíró'!J298))</f>
        <v/>
      </c>
      <c r="O297" s="302" t="e">
        <f>SUM('Lövészet beíró'!G298:J298)*Beíró!$O$293</f>
        <v>#N/A</v>
      </c>
      <c r="P297" s="35"/>
      <c r="Q297" s="35"/>
      <c r="R297" s="303" t="str">
        <f t="shared" si="69"/>
        <v>-</v>
      </c>
      <c r="S297" s="37"/>
      <c r="T297" s="304" t="str">
        <f t="shared" si="70"/>
        <v/>
      </c>
    </row>
    <row r="298" spans="2:20" ht="14.25" hidden="1" customHeight="1" outlineLevel="1" x14ac:dyDescent="0.25">
      <c r="B298" s="187">
        <f>Rajtlista!B305</f>
        <v>0</v>
      </c>
      <c r="C298" s="255" t="str">
        <f>Rajtlista!C305</f>
        <v/>
      </c>
      <c r="D298" s="256">
        <f t="shared" si="71"/>
        <v>0</v>
      </c>
      <c r="E298" s="256" t="str">
        <f>Rajtlista!E305</f>
        <v/>
      </c>
      <c r="F298" s="256" t="str">
        <f>Rajtlista!F305</f>
        <v/>
      </c>
      <c r="G298" s="256" t="str">
        <f>Rajtlista!G305</f>
        <v/>
      </c>
      <c r="H298" s="297">
        <f>Rajtlista!H305</f>
        <v>0.50173611111111127</v>
      </c>
      <c r="I298" s="297" t="str">
        <f>IFERROR(VLOOKUP(B298,Idő!B:D,3,FALSE),"-")</f>
        <v>-</v>
      </c>
      <c r="J298" s="298" t="str">
        <f t="shared" si="68"/>
        <v>-</v>
      </c>
      <c r="K298" s="299" t="str">
        <f>IF(ISBLANK('Lövészet beíró'!G299)=TRUE,"",('Lövészet beíró'!G299))</f>
        <v/>
      </c>
      <c r="L298" s="300" t="str">
        <f>IF(ISBLANK('Lövészet beíró'!H299)=TRUE,"",('Lövészet beíró'!H299))</f>
        <v/>
      </c>
      <c r="M298" s="300" t="str">
        <f>IF(ISBLANK('Lövészet beíró'!I299)=TRUE,"",('Lövészet beíró'!I299))</f>
        <v/>
      </c>
      <c r="N298" s="301" t="str">
        <f>IF(ISBLANK('Lövészet beíró'!J299)=TRUE,"",('Lövészet beíró'!J299))</f>
        <v/>
      </c>
      <c r="O298" s="302" t="e">
        <f>SUM('Lövészet beíró'!G299:J299)*Beíró!$O$293</f>
        <v>#N/A</v>
      </c>
      <c r="P298" s="35"/>
      <c r="Q298" s="35"/>
      <c r="R298" s="303" t="str">
        <f t="shared" si="69"/>
        <v>-</v>
      </c>
      <c r="S298" s="37"/>
      <c r="T298" s="304" t="str">
        <f t="shared" si="70"/>
        <v/>
      </c>
    </row>
    <row r="299" spans="2:20" ht="14.25" hidden="1" customHeight="1" outlineLevel="1" x14ac:dyDescent="0.25">
      <c r="B299" s="187">
        <f>Rajtlista!B306</f>
        <v>0</v>
      </c>
      <c r="C299" s="255" t="str">
        <f>Rajtlista!C306</f>
        <v/>
      </c>
      <c r="D299" s="256">
        <f t="shared" si="71"/>
        <v>0</v>
      </c>
      <c r="E299" s="256" t="str">
        <f>Rajtlista!E306</f>
        <v/>
      </c>
      <c r="F299" s="256" t="str">
        <f>Rajtlista!F306</f>
        <v/>
      </c>
      <c r="G299" s="256" t="str">
        <f>Rajtlista!G306</f>
        <v/>
      </c>
      <c r="H299" s="297">
        <f>Rajtlista!H306</f>
        <v>0.50208333333333355</v>
      </c>
      <c r="I299" s="297" t="str">
        <f>IFERROR(VLOOKUP(B299,Idő!B:D,3,FALSE),"-")</f>
        <v>-</v>
      </c>
      <c r="J299" s="298" t="str">
        <f t="shared" si="68"/>
        <v>-</v>
      </c>
      <c r="K299" s="299" t="str">
        <f>IF(ISBLANK('Lövészet beíró'!G300)=TRUE,"",('Lövészet beíró'!G300))</f>
        <v/>
      </c>
      <c r="L299" s="300" t="str">
        <f>IF(ISBLANK('Lövészet beíró'!H300)=TRUE,"",('Lövészet beíró'!H300))</f>
        <v/>
      </c>
      <c r="M299" s="300" t="str">
        <f>IF(ISBLANK('Lövészet beíró'!I300)=TRUE,"",('Lövészet beíró'!I300))</f>
        <v/>
      </c>
      <c r="N299" s="301" t="str">
        <f>IF(ISBLANK('Lövészet beíró'!J300)=TRUE,"",('Lövészet beíró'!J300))</f>
        <v/>
      </c>
      <c r="O299" s="302" t="e">
        <f>SUM('Lövészet beíró'!G300:J300)*Beíró!$O$293</f>
        <v>#N/A</v>
      </c>
      <c r="P299" s="35"/>
      <c r="Q299" s="35"/>
      <c r="R299" s="303" t="str">
        <f t="shared" si="69"/>
        <v>-</v>
      </c>
      <c r="S299" s="37"/>
      <c r="T299" s="304" t="str">
        <f t="shared" si="70"/>
        <v/>
      </c>
    </row>
    <row r="300" spans="2:20" ht="14.25" hidden="1" customHeight="1" outlineLevel="1" x14ac:dyDescent="0.25">
      <c r="B300" s="187">
        <f>Rajtlista!B307</f>
        <v>0</v>
      </c>
      <c r="C300" s="255" t="str">
        <f>Rajtlista!C307</f>
        <v/>
      </c>
      <c r="D300" s="256">
        <f t="shared" si="71"/>
        <v>0</v>
      </c>
      <c r="E300" s="256" t="str">
        <f>Rajtlista!E307</f>
        <v/>
      </c>
      <c r="F300" s="256" t="str">
        <f>Rajtlista!F307</f>
        <v/>
      </c>
      <c r="G300" s="256" t="str">
        <f>Rajtlista!G307</f>
        <v/>
      </c>
      <c r="H300" s="297">
        <f>Rajtlista!H307</f>
        <v>0.50243055555555582</v>
      </c>
      <c r="I300" s="297" t="str">
        <f>IFERROR(VLOOKUP(B300,Idő!B:D,3,FALSE),"-")</f>
        <v>-</v>
      </c>
      <c r="J300" s="298" t="str">
        <f t="shared" si="68"/>
        <v>-</v>
      </c>
      <c r="K300" s="299" t="str">
        <f>IF(ISBLANK('Lövészet beíró'!G301)=TRUE,"",('Lövészet beíró'!G301))</f>
        <v/>
      </c>
      <c r="L300" s="300" t="str">
        <f>IF(ISBLANK('Lövészet beíró'!H301)=TRUE,"",('Lövészet beíró'!H301))</f>
        <v/>
      </c>
      <c r="M300" s="300" t="str">
        <f>IF(ISBLANK('Lövészet beíró'!I301)=TRUE,"",('Lövészet beíró'!I301))</f>
        <v/>
      </c>
      <c r="N300" s="301" t="str">
        <f>IF(ISBLANK('Lövészet beíró'!J301)=TRUE,"",('Lövészet beíró'!J301))</f>
        <v/>
      </c>
      <c r="O300" s="302" t="e">
        <f>SUM('Lövészet beíró'!G301:J301)*Beíró!$O$293</f>
        <v>#N/A</v>
      </c>
      <c r="P300" s="35"/>
      <c r="Q300" s="35"/>
      <c r="R300" s="303" t="str">
        <f t="shared" si="69"/>
        <v>-</v>
      </c>
      <c r="S300" s="37"/>
      <c r="T300" s="304" t="str">
        <f>IFERROR(RANK(R300,$R$294:$R$308,1),"")</f>
        <v/>
      </c>
    </row>
    <row r="301" spans="2:20" ht="14.25" hidden="1" customHeight="1" outlineLevel="1" x14ac:dyDescent="0.25">
      <c r="B301" s="187">
        <f>Rajtlista!B308</f>
        <v>0</v>
      </c>
      <c r="C301" s="255" t="str">
        <f>Rajtlista!C308</f>
        <v/>
      </c>
      <c r="D301" s="256">
        <f t="shared" si="71"/>
        <v>0</v>
      </c>
      <c r="E301" s="256" t="str">
        <f>Rajtlista!E308</f>
        <v/>
      </c>
      <c r="F301" s="256" t="str">
        <f>Rajtlista!F308</f>
        <v/>
      </c>
      <c r="G301" s="256" t="str">
        <f>Rajtlista!G308</f>
        <v/>
      </c>
      <c r="H301" s="297">
        <f>Rajtlista!H308</f>
        <v>0.5027777777777781</v>
      </c>
      <c r="I301" s="297" t="str">
        <f>IFERROR(VLOOKUP(B301,Idő!B:D,3,FALSE),"-")</f>
        <v>-</v>
      </c>
      <c r="J301" s="298" t="str">
        <f t="shared" si="68"/>
        <v>-</v>
      </c>
      <c r="K301" s="299" t="str">
        <f>IF(ISBLANK('Lövészet beíró'!G302)=TRUE,"",('Lövészet beíró'!G302))</f>
        <v/>
      </c>
      <c r="L301" s="300" t="str">
        <f>IF(ISBLANK('Lövészet beíró'!H302)=TRUE,"",('Lövészet beíró'!H302))</f>
        <v/>
      </c>
      <c r="M301" s="300" t="str">
        <f>IF(ISBLANK('Lövészet beíró'!I302)=TRUE,"",('Lövészet beíró'!I302))</f>
        <v/>
      </c>
      <c r="N301" s="301" t="str">
        <f>IF(ISBLANK('Lövészet beíró'!J302)=TRUE,"",('Lövészet beíró'!J302))</f>
        <v/>
      </c>
      <c r="O301" s="302" t="e">
        <f>SUM('Lövészet beíró'!G302:J302)*Beíró!$O$293</f>
        <v>#N/A</v>
      </c>
      <c r="P301" s="35"/>
      <c r="Q301" s="35"/>
      <c r="R301" s="303" t="str">
        <f t="shared" si="69"/>
        <v>-</v>
      </c>
      <c r="S301" s="37"/>
      <c r="T301" s="304" t="str">
        <f t="shared" si="70"/>
        <v/>
      </c>
    </row>
    <row r="302" spans="2:20" ht="14.25" hidden="1" customHeight="1" outlineLevel="1" x14ac:dyDescent="0.25">
      <c r="B302" s="187">
        <f>Rajtlista!B309</f>
        <v>0</v>
      </c>
      <c r="C302" s="255" t="str">
        <f>Rajtlista!C309</f>
        <v/>
      </c>
      <c r="D302" s="256">
        <f t="shared" si="71"/>
        <v>0</v>
      </c>
      <c r="E302" s="256" t="str">
        <f>Rajtlista!E309</f>
        <v/>
      </c>
      <c r="F302" s="256" t="str">
        <f>Rajtlista!F309</f>
        <v/>
      </c>
      <c r="G302" s="256" t="str">
        <f>Rajtlista!G309</f>
        <v/>
      </c>
      <c r="H302" s="297">
        <f>Rajtlista!H309</f>
        <v>0.50312500000000038</v>
      </c>
      <c r="I302" s="297" t="str">
        <f>IFERROR(VLOOKUP(B302,Idő!B:D,3,FALSE),"-")</f>
        <v>-</v>
      </c>
      <c r="J302" s="298" t="str">
        <f t="shared" si="68"/>
        <v>-</v>
      </c>
      <c r="K302" s="299" t="str">
        <f>IF(ISBLANK('Lövészet beíró'!G303)=TRUE,"",('Lövészet beíró'!G303))</f>
        <v/>
      </c>
      <c r="L302" s="300" t="str">
        <f>IF(ISBLANK('Lövészet beíró'!H303)=TRUE,"",('Lövészet beíró'!H303))</f>
        <v/>
      </c>
      <c r="M302" s="300" t="str">
        <f>IF(ISBLANK('Lövészet beíró'!I303)=TRUE,"",('Lövészet beíró'!I303))</f>
        <v/>
      </c>
      <c r="N302" s="301" t="str">
        <f>IF(ISBLANK('Lövészet beíró'!J303)=TRUE,"",('Lövészet beíró'!J303))</f>
        <v/>
      </c>
      <c r="O302" s="302" t="e">
        <f>SUM('Lövészet beíró'!G303:J303)*Beíró!$O$293</f>
        <v>#N/A</v>
      </c>
      <c r="P302" s="35"/>
      <c r="Q302" s="35"/>
      <c r="R302" s="303" t="str">
        <f t="shared" si="69"/>
        <v>-</v>
      </c>
      <c r="S302" s="37"/>
      <c r="T302" s="304" t="str">
        <f t="shared" si="70"/>
        <v/>
      </c>
    </row>
    <row r="303" spans="2:20" ht="14.25" hidden="1" customHeight="1" outlineLevel="1" x14ac:dyDescent="0.25">
      <c r="B303" s="187">
        <f>Rajtlista!B310</f>
        <v>0</v>
      </c>
      <c r="C303" s="255" t="str">
        <f>Rajtlista!C310</f>
        <v/>
      </c>
      <c r="D303" s="256">
        <f t="shared" si="71"/>
        <v>0</v>
      </c>
      <c r="E303" s="256" t="str">
        <f>Rajtlista!E310</f>
        <v/>
      </c>
      <c r="F303" s="256" t="str">
        <f>Rajtlista!F310</f>
        <v/>
      </c>
      <c r="G303" s="256" t="str">
        <f>Rajtlista!G310</f>
        <v/>
      </c>
      <c r="H303" s="297">
        <f>Rajtlista!H310</f>
        <v>0.50347222222222265</v>
      </c>
      <c r="I303" s="297" t="str">
        <f>IFERROR(VLOOKUP(B303,Idő!B:D,3,FALSE),"-")</f>
        <v>-</v>
      </c>
      <c r="J303" s="298" t="str">
        <f t="shared" si="68"/>
        <v>-</v>
      </c>
      <c r="K303" s="299" t="str">
        <f>IF(ISBLANK('Lövészet beíró'!G304)=TRUE,"",('Lövészet beíró'!G304))</f>
        <v/>
      </c>
      <c r="L303" s="300" t="str">
        <f>IF(ISBLANK('Lövészet beíró'!H304)=TRUE,"",('Lövészet beíró'!H304))</f>
        <v/>
      </c>
      <c r="M303" s="300" t="str">
        <f>IF(ISBLANK('Lövészet beíró'!I304)=TRUE,"",('Lövészet beíró'!I304))</f>
        <v/>
      </c>
      <c r="N303" s="301" t="str">
        <f>IF(ISBLANK('Lövészet beíró'!J304)=TRUE,"",('Lövészet beíró'!J304))</f>
        <v/>
      </c>
      <c r="O303" s="302" t="e">
        <f>SUM('Lövészet beíró'!G304:J304)*Beíró!$O$293</f>
        <v>#N/A</v>
      </c>
      <c r="P303" s="35"/>
      <c r="Q303" s="35"/>
      <c r="R303" s="303" t="str">
        <f t="shared" si="69"/>
        <v>-</v>
      </c>
      <c r="S303" s="37"/>
      <c r="T303" s="304" t="str">
        <f t="shared" si="70"/>
        <v/>
      </c>
    </row>
    <row r="304" spans="2:20" ht="14.25" hidden="1" customHeight="1" outlineLevel="1" x14ac:dyDescent="0.25">
      <c r="B304" s="187">
        <f>Rajtlista!B311</f>
        <v>0</v>
      </c>
      <c r="C304" s="255" t="str">
        <f>Rajtlista!C311</f>
        <v/>
      </c>
      <c r="D304" s="256">
        <f t="shared" si="71"/>
        <v>0</v>
      </c>
      <c r="E304" s="256" t="str">
        <f>Rajtlista!E311</f>
        <v/>
      </c>
      <c r="F304" s="256" t="str">
        <f>Rajtlista!F311</f>
        <v/>
      </c>
      <c r="G304" s="256" t="str">
        <f>Rajtlista!G311</f>
        <v/>
      </c>
      <c r="H304" s="297">
        <f>Rajtlista!H311</f>
        <v>0.50381944444444493</v>
      </c>
      <c r="I304" s="297" t="str">
        <f>IFERROR(VLOOKUP(B304,Idő!B:D,3,FALSE),"-")</f>
        <v>-</v>
      </c>
      <c r="J304" s="298" t="str">
        <f t="shared" si="68"/>
        <v>-</v>
      </c>
      <c r="K304" s="299" t="str">
        <f>IF(ISBLANK('Lövészet beíró'!G305)=TRUE,"",('Lövészet beíró'!G305))</f>
        <v/>
      </c>
      <c r="L304" s="300" t="str">
        <f>IF(ISBLANK('Lövészet beíró'!H305)=TRUE,"",('Lövészet beíró'!H305))</f>
        <v/>
      </c>
      <c r="M304" s="300" t="str">
        <f>IF(ISBLANK('Lövészet beíró'!I305)=TRUE,"",('Lövészet beíró'!I305))</f>
        <v/>
      </c>
      <c r="N304" s="301" t="str">
        <f>IF(ISBLANK('Lövészet beíró'!J305)=TRUE,"",('Lövészet beíró'!J305))</f>
        <v/>
      </c>
      <c r="O304" s="302" t="e">
        <f>SUM('Lövészet beíró'!G305:J305)*Beíró!$O$293</f>
        <v>#N/A</v>
      </c>
      <c r="P304" s="35"/>
      <c r="Q304" s="35"/>
      <c r="R304" s="303" t="str">
        <f t="shared" si="69"/>
        <v>-</v>
      </c>
      <c r="S304" s="37"/>
      <c r="T304" s="304" t="str">
        <f>IFERROR(RANK(R304,$R$294:$R$308,1),"")</f>
        <v/>
      </c>
    </row>
    <row r="305" spans="2:20" ht="14.25" hidden="1" customHeight="1" outlineLevel="1" x14ac:dyDescent="0.25">
      <c r="B305" s="187">
        <f>Rajtlista!B312</f>
        <v>0</v>
      </c>
      <c r="C305" s="255" t="str">
        <f>Rajtlista!C312</f>
        <v/>
      </c>
      <c r="D305" s="256">
        <f t="shared" si="71"/>
        <v>0</v>
      </c>
      <c r="E305" s="256" t="str">
        <f>Rajtlista!E312</f>
        <v/>
      </c>
      <c r="F305" s="256" t="str">
        <f>Rajtlista!F312</f>
        <v/>
      </c>
      <c r="G305" s="256" t="str">
        <f>Rajtlista!G312</f>
        <v/>
      </c>
      <c r="H305" s="297">
        <f>Rajtlista!H312</f>
        <v>0.50416666666666721</v>
      </c>
      <c r="I305" s="297" t="str">
        <f>IFERROR(VLOOKUP(B305,Idő!B:D,3,FALSE),"-")</f>
        <v>-</v>
      </c>
      <c r="J305" s="298" t="str">
        <f t="shared" si="68"/>
        <v>-</v>
      </c>
      <c r="K305" s="299" t="str">
        <f>IF(ISBLANK('Lövészet beíró'!G306)=TRUE,"",('Lövészet beíró'!G306))</f>
        <v/>
      </c>
      <c r="L305" s="300" t="str">
        <f>IF(ISBLANK('Lövészet beíró'!H306)=TRUE,"",('Lövészet beíró'!H306))</f>
        <v/>
      </c>
      <c r="M305" s="300" t="str">
        <f>IF(ISBLANK('Lövészet beíró'!I306)=TRUE,"",('Lövészet beíró'!I306))</f>
        <v/>
      </c>
      <c r="N305" s="301" t="str">
        <f>IF(ISBLANK('Lövészet beíró'!J306)=TRUE,"",('Lövészet beíró'!J306))</f>
        <v/>
      </c>
      <c r="O305" s="302" t="e">
        <f>SUM('Lövészet beíró'!G306:J306)*Beíró!$O$293</f>
        <v>#N/A</v>
      </c>
      <c r="P305" s="35"/>
      <c r="Q305" s="35"/>
      <c r="R305" s="303" t="str">
        <f t="shared" si="69"/>
        <v>-</v>
      </c>
      <c r="S305" s="37"/>
      <c r="T305" s="304" t="str">
        <f t="shared" si="70"/>
        <v/>
      </c>
    </row>
    <row r="306" spans="2:20" ht="14.25" hidden="1" customHeight="1" outlineLevel="1" x14ac:dyDescent="0.25">
      <c r="B306" s="187">
        <f>Rajtlista!B313</f>
        <v>0</v>
      </c>
      <c r="C306" s="255" t="str">
        <f>Rajtlista!C313</f>
        <v/>
      </c>
      <c r="D306" s="256">
        <f t="shared" si="71"/>
        <v>0</v>
      </c>
      <c r="E306" s="256" t="str">
        <f>Rajtlista!E313</f>
        <v/>
      </c>
      <c r="F306" s="256" t="str">
        <f>Rajtlista!F313</f>
        <v/>
      </c>
      <c r="G306" s="256" t="str">
        <f>Rajtlista!G313</f>
        <v/>
      </c>
      <c r="H306" s="297">
        <f>Rajtlista!H313</f>
        <v>0.50451388888888948</v>
      </c>
      <c r="I306" s="297" t="str">
        <f>IFERROR(VLOOKUP(B306,Idő!B:D,3,FALSE),"-")</f>
        <v>-</v>
      </c>
      <c r="J306" s="298" t="str">
        <f t="shared" si="68"/>
        <v>-</v>
      </c>
      <c r="K306" s="299" t="str">
        <f>IF(ISBLANK('Lövészet beíró'!G307)=TRUE,"",('Lövészet beíró'!G307))</f>
        <v/>
      </c>
      <c r="L306" s="300" t="str">
        <f>IF(ISBLANK('Lövészet beíró'!H307)=TRUE,"",('Lövészet beíró'!H307))</f>
        <v/>
      </c>
      <c r="M306" s="300" t="str">
        <f>IF(ISBLANK('Lövészet beíró'!I307)=TRUE,"",('Lövészet beíró'!I307))</f>
        <v/>
      </c>
      <c r="N306" s="301" t="str">
        <f>IF(ISBLANK('Lövészet beíró'!J307)=TRUE,"",('Lövészet beíró'!J307))</f>
        <v/>
      </c>
      <c r="O306" s="302" t="e">
        <f>SUM('Lövészet beíró'!G307:J307)*Beíró!$O$293</f>
        <v>#N/A</v>
      </c>
      <c r="P306" s="35"/>
      <c r="Q306" s="35"/>
      <c r="R306" s="303" t="str">
        <f t="shared" si="69"/>
        <v>-</v>
      </c>
      <c r="S306" s="37"/>
      <c r="T306" s="304" t="str">
        <f t="shared" si="70"/>
        <v/>
      </c>
    </row>
    <row r="307" spans="2:20" ht="14.25" hidden="1" customHeight="1" outlineLevel="1" x14ac:dyDescent="0.25">
      <c r="B307" s="187">
        <f>Rajtlista!B314</f>
        <v>0</v>
      </c>
      <c r="C307" s="255" t="str">
        <f>Rajtlista!C314</f>
        <v/>
      </c>
      <c r="D307" s="256">
        <f t="shared" si="71"/>
        <v>0</v>
      </c>
      <c r="E307" s="256" t="str">
        <f>Rajtlista!E314</f>
        <v/>
      </c>
      <c r="F307" s="256" t="str">
        <f>Rajtlista!F314</f>
        <v/>
      </c>
      <c r="G307" s="256" t="str">
        <f>Rajtlista!G314</f>
        <v/>
      </c>
      <c r="H307" s="297">
        <f>Rajtlista!H314</f>
        <v>0.50486111111111176</v>
      </c>
      <c r="I307" s="297" t="str">
        <f>IFERROR(VLOOKUP(B307,Idő!B:D,3,FALSE),"-")</f>
        <v>-</v>
      </c>
      <c r="J307" s="298" t="str">
        <f t="shared" si="68"/>
        <v>-</v>
      </c>
      <c r="K307" s="299" t="str">
        <f>IF(ISBLANK('Lövészet beíró'!G308)=TRUE,"",('Lövészet beíró'!G308))</f>
        <v/>
      </c>
      <c r="L307" s="300" t="str">
        <f>IF(ISBLANK('Lövészet beíró'!H308)=TRUE,"",('Lövészet beíró'!H308))</f>
        <v/>
      </c>
      <c r="M307" s="300" t="str">
        <f>IF(ISBLANK('Lövészet beíró'!I308)=TRUE,"",('Lövészet beíró'!I308))</f>
        <v/>
      </c>
      <c r="N307" s="301" t="str">
        <f>IF(ISBLANK('Lövészet beíró'!J308)=TRUE,"",('Lövészet beíró'!J308))</f>
        <v/>
      </c>
      <c r="O307" s="302" t="e">
        <f>SUM('Lövészet beíró'!G308:J308)*Beíró!$O$293</f>
        <v>#N/A</v>
      </c>
      <c r="P307" s="35"/>
      <c r="Q307" s="35"/>
      <c r="R307" s="303" t="str">
        <f t="shared" si="69"/>
        <v>-</v>
      </c>
      <c r="S307" s="37"/>
      <c r="T307" s="304" t="str">
        <f t="shared" si="70"/>
        <v/>
      </c>
    </row>
    <row r="308" spans="2:20" ht="14.25" hidden="1" customHeight="1" outlineLevel="1" x14ac:dyDescent="0.25">
      <c r="B308" s="187">
        <f>Rajtlista!B315</f>
        <v>0</v>
      </c>
      <c r="C308" s="255" t="str">
        <f>Rajtlista!C315</f>
        <v/>
      </c>
      <c r="D308" s="256">
        <f t="shared" si="71"/>
        <v>0</v>
      </c>
      <c r="E308" s="256" t="str">
        <f>Rajtlista!E315</f>
        <v/>
      </c>
      <c r="F308" s="256" t="str">
        <f>Rajtlista!F315</f>
        <v/>
      </c>
      <c r="G308" s="256" t="str">
        <f>Rajtlista!G315</f>
        <v/>
      </c>
      <c r="H308" s="297">
        <f>Rajtlista!H315</f>
        <v>0.50520833333333404</v>
      </c>
      <c r="I308" s="297" t="str">
        <f>IFERROR(VLOOKUP(B308,Idő!B:D,3,FALSE),"-")</f>
        <v>-</v>
      </c>
      <c r="J308" s="298" t="str">
        <f t="shared" si="68"/>
        <v>-</v>
      </c>
      <c r="K308" s="299" t="str">
        <f>IF(ISBLANK('Lövészet beíró'!G309)=TRUE,"",('Lövészet beíró'!G309))</f>
        <v/>
      </c>
      <c r="L308" s="300" t="str">
        <f>IF(ISBLANK('Lövészet beíró'!H309)=TRUE,"",('Lövészet beíró'!H309))</f>
        <v/>
      </c>
      <c r="M308" s="300" t="str">
        <f>IF(ISBLANK('Lövészet beíró'!I309)=TRUE,"",('Lövészet beíró'!I309))</f>
        <v/>
      </c>
      <c r="N308" s="301" t="str">
        <f>IF(ISBLANK('Lövészet beíró'!J309)=TRUE,"",('Lövészet beíró'!J309))</f>
        <v/>
      </c>
      <c r="O308" s="302" t="e">
        <f>SUM('Lövészet beíró'!G309:J309)*Beíró!$O$293</f>
        <v>#N/A</v>
      </c>
      <c r="P308" s="35"/>
      <c r="Q308" s="35"/>
      <c r="R308" s="303" t="str">
        <f t="shared" si="69"/>
        <v>-</v>
      </c>
      <c r="S308" s="37"/>
      <c r="T308" s="304" t="str">
        <f t="shared" si="70"/>
        <v/>
      </c>
    </row>
    <row r="309" spans="2:20" ht="14.25" customHeight="1" outlineLevel="1" x14ac:dyDescent="0.25">
      <c r="B309" s="313"/>
      <c r="C309" s="314"/>
      <c r="D309" s="307"/>
      <c r="E309" s="311"/>
      <c r="F309" s="311"/>
      <c r="G309" s="311"/>
      <c r="H309" s="308"/>
      <c r="I309" s="308"/>
      <c r="J309" s="308"/>
      <c r="K309" s="309"/>
      <c r="L309" s="309"/>
      <c r="M309" s="309"/>
      <c r="N309" s="309"/>
      <c r="O309" s="310"/>
      <c r="P309" s="310"/>
      <c r="Q309" s="310"/>
      <c r="R309" s="310"/>
      <c r="S309" s="311"/>
      <c r="T309" s="312"/>
    </row>
    <row r="310" spans="2:20" ht="17.25" hidden="1" customHeight="1" thickBot="1" x14ac:dyDescent="0.3">
      <c r="B310" s="500">
        <f>+Rajtlista!B317:G317</f>
        <v>0</v>
      </c>
      <c r="C310" s="501"/>
      <c r="D310" s="502"/>
      <c r="E310" s="502"/>
      <c r="F310" s="502"/>
      <c r="G310" s="503"/>
      <c r="H310" s="278"/>
      <c r="I310" s="279"/>
      <c r="J310" s="279"/>
      <c r="K310" s="280" t="e">
        <f>IF(ISBLANK('Lövészet beíró'!G311)=TRUE,"",('Lövészet beíró'!G311))</f>
        <v>#N/A</v>
      </c>
      <c r="L310" s="281" t="e">
        <f>IF(ISBLANK('Lövészet beíró'!H311)=TRUE,"",('Lövészet beíró'!H311))</f>
        <v>#N/A</v>
      </c>
      <c r="M310" s="281" t="e">
        <f>IF(ISBLANK('Lövészet beíró'!I311)=TRUE,"",('Lövészet beíró'!I311))</f>
        <v>#N/A</v>
      </c>
      <c r="N310" s="282" t="e">
        <f>IF(ISBLANK('Lövészet beíró'!J311)=TRUE,"",('Lövészet beíró'!J311))</f>
        <v>#N/A</v>
      </c>
      <c r="O310" s="40" t="e">
        <f>VLOOKUP(B310,Kategóriák!$C:$N,11,FALSE)/24/60/60</f>
        <v>#N/A</v>
      </c>
      <c r="P310" s="283"/>
      <c r="Q310" s="283"/>
      <c r="R310" s="283"/>
      <c r="S310" s="284"/>
      <c r="T310" s="285"/>
    </row>
    <row r="311" spans="2:20" ht="14.25" hidden="1" customHeight="1" outlineLevel="1" x14ac:dyDescent="0.25">
      <c r="B311" s="286">
        <f>Rajtlista!B318</f>
        <v>0</v>
      </c>
      <c r="C311" s="287" t="str">
        <f>Rajtlista!C318</f>
        <v/>
      </c>
      <c r="D311" s="288">
        <f>+B310</f>
        <v>0</v>
      </c>
      <c r="E311" s="288" t="str">
        <f>Rajtlista!E318</f>
        <v/>
      </c>
      <c r="F311" s="288" t="str">
        <f>Rajtlista!F318</f>
        <v/>
      </c>
      <c r="G311" s="288" t="str">
        <f>Rajtlista!G318</f>
        <v/>
      </c>
      <c r="H311" s="289">
        <f>Rajtlista!H318</f>
        <v>0.50034722222222217</v>
      </c>
      <c r="I311" s="289" t="str">
        <f>IFERROR(VLOOKUP(B311,Idő!B:D,3,FALSE),"-")</f>
        <v>-</v>
      </c>
      <c r="J311" s="290" t="str">
        <f>IFERROR(I311-H311,"-")</f>
        <v>-</v>
      </c>
      <c r="K311" s="291" t="str">
        <f>IF(ISBLANK('Lövészet beíró'!G312)=TRUE,"",('Lövészet beíró'!G312))</f>
        <v/>
      </c>
      <c r="L311" s="292" t="str">
        <f>IF(ISBLANK('Lövészet beíró'!H312)=TRUE,"",('Lövészet beíró'!H312))</f>
        <v/>
      </c>
      <c r="M311" s="292" t="str">
        <f>IF(ISBLANK('Lövészet beíró'!I312)=TRUE,"",('Lövészet beíró'!I312))</f>
        <v/>
      </c>
      <c r="N311" s="293" t="str">
        <f>IF(ISBLANK('Lövészet beíró'!J312)=TRUE,"",('Lövészet beíró'!J312))</f>
        <v/>
      </c>
      <c r="O311" s="294" t="e">
        <f>SUM('Lövészet beíró'!G312:J312)*Beíró!$O$310</f>
        <v>#N/A</v>
      </c>
      <c r="P311" s="29">
        <v>0</v>
      </c>
      <c r="Q311" s="29">
        <v>0</v>
      </c>
      <c r="R311" s="295" t="str">
        <f>IFERROR(J311+O311+P311-Q311,"-")</f>
        <v>-</v>
      </c>
      <c r="S311" s="31"/>
      <c r="T311" s="316" t="str">
        <f>IFERROR(RANK(R311,$R$311:$R$325,1),"")</f>
        <v/>
      </c>
    </row>
    <row r="312" spans="2:20" ht="14.25" hidden="1" customHeight="1" outlineLevel="1" x14ac:dyDescent="0.25">
      <c r="B312" s="187">
        <f>Rajtlista!B319</f>
        <v>0</v>
      </c>
      <c r="C312" s="255" t="str">
        <f>Rajtlista!C319</f>
        <v/>
      </c>
      <c r="D312" s="256">
        <f>+D311</f>
        <v>0</v>
      </c>
      <c r="E312" s="256" t="str">
        <f>Rajtlista!E319</f>
        <v/>
      </c>
      <c r="F312" s="256" t="str">
        <f>Rajtlista!F319</f>
        <v/>
      </c>
      <c r="G312" s="256" t="str">
        <f>Rajtlista!G319</f>
        <v/>
      </c>
      <c r="H312" s="297">
        <f>Rajtlista!H319</f>
        <v>0.50069444444444444</v>
      </c>
      <c r="I312" s="297" t="str">
        <f>IFERROR(VLOOKUP(B312,Idő!B:D,3,FALSE),"-")</f>
        <v>-</v>
      </c>
      <c r="J312" s="298" t="str">
        <f t="shared" ref="J312:J325" si="72">IFERROR(I312-H312,"-")</f>
        <v>-</v>
      </c>
      <c r="K312" s="299" t="str">
        <f>IF(ISBLANK('Lövészet beíró'!G313)=TRUE,"",('Lövészet beíró'!G313))</f>
        <v/>
      </c>
      <c r="L312" s="300" t="str">
        <f>IF(ISBLANK('Lövészet beíró'!H313)=TRUE,"",('Lövészet beíró'!H313))</f>
        <v/>
      </c>
      <c r="M312" s="300" t="str">
        <f>IF(ISBLANK('Lövészet beíró'!I313)=TRUE,"",('Lövészet beíró'!I313))</f>
        <v/>
      </c>
      <c r="N312" s="301" t="str">
        <f>IF(ISBLANK('Lövészet beíró'!J313)=TRUE,"",('Lövészet beíró'!J313))</f>
        <v/>
      </c>
      <c r="O312" s="302" t="e">
        <f>SUM('Lövészet beíró'!G313:J313)*Beíró!$O$310</f>
        <v>#N/A</v>
      </c>
      <c r="P312" s="35"/>
      <c r="Q312" s="35"/>
      <c r="R312" s="303" t="str">
        <f t="shared" ref="R312:R325" si="73">IFERROR(J312+O312+P312-Q312,"-")</f>
        <v>-</v>
      </c>
      <c r="S312" s="37"/>
      <c r="T312" s="304" t="str">
        <f t="shared" ref="T312:T325" si="74">IFERROR(RANK(R312,$R$311:$R$325,1),"")</f>
        <v/>
      </c>
    </row>
    <row r="313" spans="2:20" ht="14.25" hidden="1" customHeight="1" outlineLevel="1" x14ac:dyDescent="0.25">
      <c r="B313" s="187">
        <f>Rajtlista!B320</f>
        <v>0</v>
      </c>
      <c r="C313" s="255" t="str">
        <f>Rajtlista!C320</f>
        <v/>
      </c>
      <c r="D313" s="256">
        <f t="shared" ref="D313:D325" si="75">+D312</f>
        <v>0</v>
      </c>
      <c r="E313" s="256" t="str">
        <f>Rajtlista!E320</f>
        <v/>
      </c>
      <c r="F313" s="256" t="str">
        <f>Rajtlista!F320</f>
        <v/>
      </c>
      <c r="G313" s="256" t="str">
        <f>Rajtlista!G320</f>
        <v/>
      </c>
      <c r="H313" s="297">
        <f>Rajtlista!H320</f>
        <v>0.50104166666666672</v>
      </c>
      <c r="I313" s="297" t="str">
        <f>IFERROR(VLOOKUP(B313,Idő!B:D,3,FALSE),"-")</f>
        <v>-</v>
      </c>
      <c r="J313" s="298" t="str">
        <f t="shared" si="72"/>
        <v>-</v>
      </c>
      <c r="K313" s="299" t="str">
        <f>IF(ISBLANK('Lövészet beíró'!G314)=TRUE,"",('Lövészet beíró'!G314))</f>
        <v/>
      </c>
      <c r="L313" s="300" t="str">
        <f>IF(ISBLANK('Lövészet beíró'!H314)=TRUE,"",('Lövészet beíró'!H314))</f>
        <v/>
      </c>
      <c r="M313" s="300" t="str">
        <f>IF(ISBLANK('Lövészet beíró'!I314)=TRUE,"",('Lövészet beíró'!I314))</f>
        <v/>
      </c>
      <c r="N313" s="301" t="str">
        <f>IF(ISBLANK('Lövészet beíró'!J314)=TRUE,"",('Lövészet beíró'!J314))</f>
        <v/>
      </c>
      <c r="O313" s="302" t="e">
        <f>SUM('Lövészet beíró'!G314:J314)*Beíró!$O$310</f>
        <v>#N/A</v>
      </c>
      <c r="P313" s="35"/>
      <c r="Q313" s="35"/>
      <c r="R313" s="303" t="str">
        <f t="shared" si="73"/>
        <v>-</v>
      </c>
      <c r="S313" s="37"/>
      <c r="T313" s="304" t="str">
        <f t="shared" si="74"/>
        <v/>
      </c>
    </row>
    <row r="314" spans="2:20" ht="14.25" hidden="1" customHeight="1" outlineLevel="1" x14ac:dyDescent="0.25">
      <c r="B314" s="187">
        <f>Rajtlista!B321</f>
        <v>0</v>
      </c>
      <c r="C314" s="255" t="str">
        <f>Rajtlista!C321</f>
        <v/>
      </c>
      <c r="D314" s="256">
        <f t="shared" si="75"/>
        <v>0</v>
      </c>
      <c r="E314" s="256" t="str">
        <f>Rajtlista!E321</f>
        <v/>
      </c>
      <c r="F314" s="256" t="str">
        <f>Rajtlista!F321</f>
        <v/>
      </c>
      <c r="G314" s="256" t="str">
        <f>Rajtlista!G321</f>
        <v/>
      </c>
      <c r="H314" s="297">
        <f>Rajtlista!H321</f>
        <v>0.50138888888888899</v>
      </c>
      <c r="I314" s="297" t="str">
        <f>IFERROR(VLOOKUP(B314,Idő!B:D,3,FALSE),"-")</f>
        <v>-</v>
      </c>
      <c r="J314" s="298" t="str">
        <f t="shared" si="72"/>
        <v>-</v>
      </c>
      <c r="K314" s="299" t="str">
        <f>IF(ISBLANK('Lövészet beíró'!G315)=TRUE,"",('Lövészet beíró'!G315))</f>
        <v/>
      </c>
      <c r="L314" s="300" t="str">
        <f>IF(ISBLANK('Lövészet beíró'!H315)=TRUE,"",('Lövészet beíró'!H315))</f>
        <v/>
      </c>
      <c r="M314" s="300" t="str">
        <f>IF(ISBLANK('Lövészet beíró'!I315)=TRUE,"",('Lövészet beíró'!I315))</f>
        <v/>
      </c>
      <c r="N314" s="301" t="str">
        <f>IF(ISBLANK('Lövészet beíró'!J315)=TRUE,"",('Lövészet beíró'!J315))</f>
        <v/>
      </c>
      <c r="O314" s="302" t="e">
        <f>SUM('Lövészet beíró'!G315:J315)*Beíró!$O$310</f>
        <v>#N/A</v>
      </c>
      <c r="P314" s="35"/>
      <c r="Q314" s="35"/>
      <c r="R314" s="303" t="str">
        <f t="shared" si="73"/>
        <v>-</v>
      </c>
      <c r="S314" s="37"/>
      <c r="T314" s="304" t="str">
        <f t="shared" si="74"/>
        <v/>
      </c>
    </row>
    <row r="315" spans="2:20" ht="14.25" hidden="1" customHeight="1" outlineLevel="1" x14ac:dyDescent="0.25">
      <c r="B315" s="187">
        <f>Rajtlista!B322</f>
        <v>0</v>
      </c>
      <c r="C315" s="255" t="str">
        <f>Rajtlista!C322</f>
        <v/>
      </c>
      <c r="D315" s="256">
        <f t="shared" si="75"/>
        <v>0</v>
      </c>
      <c r="E315" s="256" t="str">
        <f>Rajtlista!E322</f>
        <v/>
      </c>
      <c r="F315" s="256" t="str">
        <f>Rajtlista!F322</f>
        <v/>
      </c>
      <c r="G315" s="256" t="str">
        <f>Rajtlista!G322</f>
        <v/>
      </c>
      <c r="H315" s="297">
        <f>Rajtlista!H322</f>
        <v>0.50173611111111127</v>
      </c>
      <c r="I315" s="297" t="str">
        <f>IFERROR(VLOOKUP(B315,Idő!B:D,3,FALSE),"-")</f>
        <v>-</v>
      </c>
      <c r="J315" s="298" t="str">
        <f t="shared" si="72"/>
        <v>-</v>
      </c>
      <c r="K315" s="299" t="str">
        <f>IF(ISBLANK('Lövészet beíró'!G316)=TRUE,"",('Lövészet beíró'!G316))</f>
        <v/>
      </c>
      <c r="L315" s="300" t="str">
        <f>IF(ISBLANK('Lövészet beíró'!H316)=TRUE,"",('Lövészet beíró'!H316))</f>
        <v/>
      </c>
      <c r="M315" s="300" t="str">
        <f>IF(ISBLANK('Lövészet beíró'!I316)=TRUE,"",('Lövészet beíró'!I316))</f>
        <v/>
      </c>
      <c r="N315" s="301" t="str">
        <f>IF(ISBLANK('Lövészet beíró'!J316)=TRUE,"",('Lövészet beíró'!J316))</f>
        <v/>
      </c>
      <c r="O315" s="302" t="e">
        <f>SUM('Lövészet beíró'!G316:J316)*Beíró!$O$310</f>
        <v>#N/A</v>
      </c>
      <c r="P315" s="35"/>
      <c r="Q315" s="35"/>
      <c r="R315" s="303" t="str">
        <f t="shared" si="73"/>
        <v>-</v>
      </c>
      <c r="S315" s="37"/>
      <c r="T315" s="304" t="str">
        <f t="shared" si="74"/>
        <v/>
      </c>
    </row>
    <row r="316" spans="2:20" ht="14.25" hidden="1" customHeight="1" outlineLevel="1" x14ac:dyDescent="0.25">
      <c r="B316" s="187">
        <f>Rajtlista!B323</f>
        <v>0</v>
      </c>
      <c r="C316" s="255" t="str">
        <f>Rajtlista!C323</f>
        <v/>
      </c>
      <c r="D316" s="256">
        <f t="shared" si="75"/>
        <v>0</v>
      </c>
      <c r="E316" s="256" t="str">
        <f>Rajtlista!E323</f>
        <v/>
      </c>
      <c r="F316" s="256" t="str">
        <f>Rajtlista!F323</f>
        <v/>
      </c>
      <c r="G316" s="256" t="str">
        <f>Rajtlista!G323</f>
        <v/>
      </c>
      <c r="H316" s="297">
        <f>Rajtlista!H323</f>
        <v>0.50208333333333355</v>
      </c>
      <c r="I316" s="297" t="str">
        <f>IFERROR(VLOOKUP(B316,Idő!B:D,3,FALSE),"-")</f>
        <v>-</v>
      </c>
      <c r="J316" s="298" t="str">
        <f t="shared" si="72"/>
        <v>-</v>
      </c>
      <c r="K316" s="299" t="str">
        <f>IF(ISBLANK('Lövészet beíró'!G317)=TRUE,"",('Lövészet beíró'!G317))</f>
        <v/>
      </c>
      <c r="L316" s="300" t="str">
        <f>IF(ISBLANK('Lövészet beíró'!H317)=TRUE,"",('Lövészet beíró'!H317))</f>
        <v/>
      </c>
      <c r="M316" s="300" t="str">
        <f>IF(ISBLANK('Lövészet beíró'!I317)=TRUE,"",('Lövészet beíró'!I317))</f>
        <v/>
      </c>
      <c r="N316" s="301" t="str">
        <f>IF(ISBLANK('Lövészet beíró'!J317)=TRUE,"",('Lövészet beíró'!J317))</f>
        <v/>
      </c>
      <c r="O316" s="302" t="e">
        <f>SUM('Lövészet beíró'!G317:J317)*Beíró!$O$310</f>
        <v>#N/A</v>
      </c>
      <c r="P316" s="35"/>
      <c r="Q316" s="35"/>
      <c r="R316" s="303" t="str">
        <f t="shared" si="73"/>
        <v>-</v>
      </c>
      <c r="S316" s="37"/>
      <c r="T316" s="304" t="str">
        <f t="shared" si="74"/>
        <v/>
      </c>
    </row>
    <row r="317" spans="2:20" ht="14.25" hidden="1" customHeight="1" outlineLevel="1" x14ac:dyDescent="0.25">
      <c r="B317" s="187">
        <f>Rajtlista!B324</f>
        <v>0</v>
      </c>
      <c r="C317" s="255" t="str">
        <f>Rajtlista!C324</f>
        <v/>
      </c>
      <c r="D317" s="256">
        <f t="shared" si="75"/>
        <v>0</v>
      </c>
      <c r="E317" s="256" t="str">
        <f>Rajtlista!E324</f>
        <v/>
      </c>
      <c r="F317" s="256" t="str">
        <f>Rajtlista!F324</f>
        <v/>
      </c>
      <c r="G317" s="256" t="str">
        <f>Rajtlista!G324</f>
        <v/>
      </c>
      <c r="H317" s="297">
        <f>Rajtlista!H324</f>
        <v>0.50243055555555582</v>
      </c>
      <c r="I317" s="297" t="str">
        <f>IFERROR(VLOOKUP(B317,Idő!B:D,3,FALSE),"-")</f>
        <v>-</v>
      </c>
      <c r="J317" s="298" t="str">
        <f t="shared" si="72"/>
        <v>-</v>
      </c>
      <c r="K317" s="299" t="str">
        <f>IF(ISBLANK('Lövészet beíró'!G318)=TRUE,"",('Lövészet beíró'!G318))</f>
        <v/>
      </c>
      <c r="L317" s="300" t="str">
        <f>IF(ISBLANK('Lövészet beíró'!H318)=TRUE,"",('Lövészet beíró'!H318))</f>
        <v/>
      </c>
      <c r="M317" s="300" t="str">
        <f>IF(ISBLANK('Lövészet beíró'!I318)=TRUE,"",('Lövészet beíró'!I318))</f>
        <v/>
      </c>
      <c r="N317" s="301" t="str">
        <f>IF(ISBLANK('Lövészet beíró'!J318)=TRUE,"",('Lövészet beíró'!J318))</f>
        <v/>
      </c>
      <c r="O317" s="302" t="e">
        <f>SUM('Lövészet beíró'!G318:J318)*Beíró!$O$310</f>
        <v>#N/A</v>
      </c>
      <c r="P317" s="35"/>
      <c r="Q317" s="35"/>
      <c r="R317" s="303" t="str">
        <f t="shared" si="73"/>
        <v>-</v>
      </c>
      <c r="S317" s="37"/>
      <c r="T317" s="304" t="str">
        <f t="shared" si="74"/>
        <v/>
      </c>
    </row>
    <row r="318" spans="2:20" ht="14.25" hidden="1" customHeight="1" outlineLevel="1" x14ac:dyDescent="0.25">
      <c r="B318" s="187">
        <f>Rajtlista!B325</f>
        <v>0</v>
      </c>
      <c r="C318" s="255" t="str">
        <f>Rajtlista!C325</f>
        <v/>
      </c>
      <c r="D318" s="256">
        <f t="shared" si="75"/>
        <v>0</v>
      </c>
      <c r="E318" s="256" t="str">
        <f>Rajtlista!E325</f>
        <v/>
      </c>
      <c r="F318" s="256" t="str">
        <f>Rajtlista!F325</f>
        <v/>
      </c>
      <c r="G318" s="256" t="str">
        <f>Rajtlista!G325</f>
        <v/>
      </c>
      <c r="H318" s="297">
        <f>Rajtlista!H325</f>
        <v>0.5027777777777781</v>
      </c>
      <c r="I318" s="297" t="str">
        <f>IFERROR(VLOOKUP(B318,Idő!B:D,3,FALSE),"-")</f>
        <v>-</v>
      </c>
      <c r="J318" s="298" t="str">
        <f t="shared" si="72"/>
        <v>-</v>
      </c>
      <c r="K318" s="299" t="str">
        <f>IF(ISBLANK('Lövészet beíró'!G319)=TRUE,"",('Lövészet beíró'!G319))</f>
        <v/>
      </c>
      <c r="L318" s="300" t="str">
        <f>IF(ISBLANK('Lövészet beíró'!H319)=TRUE,"",('Lövészet beíró'!H319))</f>
        <v/>
      </c>
      <c r="M318" s="300" t="str">
        <f>IF(ISBLANK('Lövészet beíró'!I319)=TRUE,"",('Lövészet beíró'!I319))</f>
        <v/>
      </c>
      <c r="N318" s="301" t="str">
        <f>IF(ISBLANK('Lövészet beíró'!J319)=TRUE,"",('Lövészet beíró'!J319))</f>
        <v/>
      </c>
      <c r="O318" s="302" t="e">
        <f>SUM('Lövészet beíró'!G319:J319)*Beíró!$O$310</f>
        <v>#N/A</v>
      </c>
      <c r="P318" s="35"/>
      <c r="Q318" s="35"/>
      <c r="R318" s="303" t="str">
        <f t="shared" si="73"/>
        <v>-</v>
      </c>
      <c r="S318" s="37"/>
      <c r="T318" s="304" t="str">
        <f t="shared" si="74"/>
        <v/>
      </c>
    </row>
    <row r="319" spans="2:20" ht="14.25" hidden="1" customHeight="1" outlineLevel="1" x14ac:dyDescent="0.25">
      <c r="B319" s="187">
        <f>Rajtlista!B326</f>
        <v>0</v>
      </c>
      <c r="C319" s="255" t="str">
        <f>Rajtlista!C326</f>
        <v/>
      </c>
      <c r="D319" s="256">
        <f t="shared" si="75"/>
        <v>0</v>
      </c>
      <c r="E319" s="256" t="str">
        <f>Rajtlista!E326</f>
        <v/>
      </c>
      <c r="F319" s="256" t="str">
        <f>Rajtlista!F326</f>
        <v/>
      </c>
      <c r="G319" s="256" t="str">
        <f>Rajtlista!G326</f>
        <v/>
      </c>
      <c r="H319" s="297">
        <f>Rajtlista!H326</f>
        <v>0.50312500000000038</v>
      </c>
      <c r="I319" s="297" t="str">
        <f>IFERROR(VLOOKUP(B319,Idő!B:D,3,FALSE),"-")</f>
        <v>-</v>
      </c>
      <c r="J319" s="298" t="str">
        <f t="shared" si="72"/>
        <v>-</v>
      </c>
      <c r="K319" s="299" t="str">
        <f>IF(ISBLANK('Lövészet beíró'!G320)=TRUE,"",('Lövészet beíró'!G320))</f>
        <v/>
      </c>
      <c r="L319" s="300" t="str">
        <f>IF(ISBLANK('Lövészet beíró'!H320)=TRUE,"",('Lövészet beíró'!H320))</f>
        <v/>
      </c>
      <c r="M319" s="300" t="str">
        <f>IF(ISBLANK('Lövészet beíró'!I320)=TRUE,"",('Lövészet beíró'!I320))</f>
        <v/>
      </c>
      <c r="N319" s="301" t="str">
        <f>IF(ISBLANK('Lövészet beíró'!J320)=TRUE,"",('Lövészet beíró'!J320))</f>
        <v/>
      </c>
      <c r="O319" s="302" t="e">
        <f>SUM('Lövészet beíró'!G320:J320)*Beíró!$O$310</f>
        <v>#N/A</v>
      </c>
      <c r="P319" s="35"/>
      <c r="Q319" s="35"/>
      <c r="R319" s="303" t="str">
        <f t="shared" si="73"/>
        <v>-</v>
      </c>
      <c r="S319" s="37"/>
      <c r="T319" s="304" t="str">
        <f t="shared" si="74"/>
        <v/>
      </c>
    </row>
    <row r="320" spans="2:20" ht="14.25" hidden="1" customHeight="1" outlineLevel="1" x14ac:dyDescent="0.25">
      <c r="B320" s="187">
        <f>Rajtlista!B327</f>
        <v>0</v>
      </c>
      <c r="C320" s="255" t="str">
        <f>Rajtlista!C327</f>
        <v/>
      </c>
      <c r="D320" s="256">
        <f t="shared" si="75"/>
        <v>0</v>
      </c>
      <c r="E320" s="256" t="str">
        <f>Rajtlista!E327</f>
        <v/>
      </c>
      <c r="F320" s="256" t="str">
        <f>Rajtlista!F327</f>
        <v/>
      </c>
      <c r="G320" s="256" t="str">
        <f>Rajtlista!G327</f>
        <v/>
      </c>
      <c r="H320" s="297">
        <f>Rajtlista!H327</f>
        <v>0.50347222222222265</v>
      </c>
      <c r="I320" s="297" t="str">
        <f>IFERROR(VLOOKUP(B320,Idő!B:D,3,FALSE),"-")</f>
        <v>-</v>
      </c>
      <c r="J320" s="298" t="str">
        <f t="shared" si="72"/>
        <v>-</v>
      </c>
      <c r="K320" s="299" t="str">
        <f>IF(ISBLANK('Lövészet beíró'!G321)=TRUE,"",('Lövészet beíró'!G321))</f>
        <v/>
      </c>
      <c r="L320" s="300" t="str">
        <f>IF(ISBLANK('Lövészet beíró'!H321)=TRUE,"",('Lövészet beíró'!H321))</f>
        <v/>
      </c>
      <c r="M320" s="300" t="str">
        <f>IF(ISBLANK('Lövészet beíró'!I321)=TRUE,"",('Lövészet beíró'!I321))</f>
        <v/>
      </c>
      <c r="N320" s="301" t="str">
        <f>IF(ISBLANK('Lövészet beíró'!J321)=TRUE,"",('Lövészet beíró'!J321))</f>
        <v/>
      </c>
      <c r="O320" s="302" t="e">
        <f>SUM('Lövészet beíró'!G321:J321)*Beíró!$O$310</f>
        <v>#N/A</v>
      </c>
      <c r="P320" s="35"/>
      <c r="Q320" s="35"/>
      <c r="R320" s="303" t="str">
        <f t="shared" si="73"/>
        <v>-</v>
      </c>
      <c r="S320" s="37"/>
      <c r="T320" s="304" t="str">
        <f t="shared" si="74"/>
        <v/>
      </c>
    </row>
    <row r="321" spans="2:20" ht="14.25" hidden="1" customHeight="1" outlineLevel="1" x14ac:dyDescent="0.25">
      <c r="B321" s="187">
        <f>Rajtlista!B328</f>
        <v>0</v>
      </c>
      <c r="C321" s="255" t="str">
        <f>Rajtlista!C328</f>
        <v/>
      </c>
      <c r="D321" s="256">
        <f t="shared" si="75"/>
        <v>0</v>
      </c>
      <c r="E321" s="256" t="str">
        <f>Rajtlista!E328</f>
        <v/>
      </c>
      <c r="F321" s="256" t="str">
        <f>Rajtlista!F328</f>
        <v/>
      </c>
      <c r="G321" s="256" t="str">
        <f>Rajtlista!G328</f>
        <v/>
      </c>
      <c r="H321" s="297">
        <f>Rajtlista!H328</f>
        <v>0.50381944444444493</v>
      </c>
      <c r="I321" s="297" t="str">
        <f>IFERROR(VLOOKUP(B321,Idő!B:D,3,FALSE),"-")</f>
        <v>-</v>
      </c>
      <c r="J321" s="298" t="str">
        <f t="shared" si="72"/>
        <v>-</v>
      </c>
      <c r="K321" s="299" t="str">
        <f>IF(ISBLANK('Lövészet beíró'!G322)=TRUE,"",('Lövészet beíró'!G322))</f>
        <v/>
      </c>
      <c r="L321" s="300" t="str">
        <f>IF(ISBLANK('Lövészet beíró'!H322)=TRUE,"",('Lövészet beíró'!H322))</f>
        <v/>
      </c>
      <c r="M321" s="300" t="str">
        <f>IF(ISBLANK('Lövészet beíró'!I322)=TRUE,"",('Lövészet beíró'!I322))</f>
        <v/>
      </c>
      <c r="N321" s="301" t="str">
        <f>IF(ISBLANK('Lövészet beíró'!J322)=TRUE,"",('Lövészet beíró'!J322))</f>
        <v/>
      </c>
      <c r="O321" s="302" t="e">
        <f>SUM('Lövészet beíró'!G322:J322)*Beíró!$O$310</f>
        <v>#N/A</v>
      </c>
      <c r="P321" s="35"/>
      <c r="Q321" s="35"/>
      <c r="R321" s="303" t="str">
        <f t="shared" si="73"/>
        <v>-</v>
      </c>
      <c r="S321" s="37"/>
      <c r="T321" s="304" t="str">
        <f t="shared" si="74"/>
        <v/>
      </c>
    </row>
    <row r="322" spans="2:20" ht="14.25" hidden="1" customHeight="1" outlineLevel="1" x14ac:dyDescent="0.25">
      <c r="B322" s="187">
        <f>Rajtlista!B329</f>
        <v>0</v>
      </c>
      <c r="C322" s="255" t="str">
        <f>Rajtlista!C329</f>
        <v/>
      </c>
      <c r="D322" s="256">
        <f t="shared" si="75"/>
        <v>0</v>
      </c>
      <c r="E322" s="256" t="str">
        <f>Rajtlista!E329</f>
        <v/>
      </c>
      <c r="F322" s="256" t="str">
        <f>Rajtlista!F329</f>
        <v/>
      </c>
      <c r="G322" s="256" t="str">
        <f>Rajtlista!G329</f>
        <v/>
      </c>
      <c r="H322" s="297">
        <f>Rajtlista!H329</f>
        <v>0.50416666666666721</v>
      </c>
      <c r="I322" s="297" t="str">
        <f>IFERROR(VLOOKUP(B322,Idő!B:D,3,FALSE),"-")</f>
        <v>-</v>
      </c>
      <c r="J322" s="298" t="str">
        <f t="shared" si="72"/>
        <v>-</v>
      </c>
      <c r="K322" s="299" t="str">
        <f>IF(ISBLANK('Lövészet beíró'!G323)=TRUE,"",('Lövészet beíró'!G323))</f>
        <v/>
      </c>
      <c r="L322" s="300" t="str">
        <f>IF(ISBLANK('Lövészet beíró'!H323)=TRUE,"",('Lövészet beíró'!H323))</f>
        <v/>
      </c>
      <c r="M322" s="300" t="str">
        <f>IF(ISBLANK('Lövészet beíró'!I323)=TRUE,"",('Lövészet beíró'!I323))</f>
        <v/>
      </c>
      <c r="N322" s="301" t="str">
        <f>IF(ISBLANK('Lövészet beíró'!J323)=TRUE,"",('Lövészet beíró'!J323))</f>
        <v/>
      </c>
      <c r="O322" s="302" t="e">
        <f>SUM('Lövészet beíró'!G323:J323)*Beíró!$O$310</f>
        <v>#N/A</v>
      </c>
      <c r="P322" s="35"/>
      <c r="Q322" s="35"/>
      <c r="R322" s="303" t="str">
        <f t="shared" si="73"/>
        <v>-</v>
      </c>
      <c r="S322" s="37"/>
      <c r="T322" s="304" t="str">
        <f>IFERROR(RANK(R322,$R$311:$R$325,1),"")</f>
        <v/>
      </c>
    </row>
    <row r="323" spans="2:20" ht="14.25" hidden="1" customHeight="1" outlineLevel="1" x14ac:dyDescent="0.25">
      <c r="B323" s="187">
        <f>Rajtlista!B330</f>
        <v>0</v>
      </c>
      <c r="C323" s="255" t="str">
        <f>Rajtlista!C330</f>
        <v/>
      </c>
      <c r="D323" s="256">
        <f t="shared" si="75"/>
        <v>0</v>
      </c>
      <c r="E323" s="256" t="str">
        <f>Rajtlista!E330</f>
        <v/>
      </c>
      <c r="F323" s="256" t="str">
        <f>Rajtlista!F330</f>
        <v/>
      </c>
      <c r="G323" s="256" t="str">
        <f>Rajtlista!G330</f>
        <v/>
      </c>
      <c r="H323" s="297">
        <f>Rajtlista!H330</f>
        <v>0.50451388888888948</v>
      </c>
      <c r="I323" s="297" t="str">
        <f>IFERROR(VLOOKUP(B323,Idő!B:D,3,FALSE),"-")</f>
        <v>-</v>
      </c>
      <c r="J323" s="298" t="str">
        <f t="shared" si="72"/>
        <v>-</v>
      </c>
      <c r="K323" s="299" t="str">
        <f>IF(ISBLANK('Lövészet beíró'!G324)=TRUE,"",('Lövészet beíró'!G324))</f>
        <v/>
      </c>
      <c r="L323" s="300" t="str">
        <f>IF(ISBLANK('Lövészet beíró'!H324)=TRUE,"",('Lövészet beíró'!H324))</f>
        <v/>
      </c>
      <c r="M323" s="300" t="str">
        <f>IF(ISBLANK('Lövészet beíró'!I324)=TRUE,"",('Lövészet beíró'!I324))</f>
        <v/>
      </c>
      <c r="N323" s="301" t="str">
        <f>IF(ISBLANK('Lövészet beíró'!J324)=TRUE,"",('Lövészet beíró'!J324))</f>
        <v/>
      </c>
      <c r="O323" s="302" t="e">
        <f>SUM('Lövészet beíró'!G324:J324)*Beíró!$O$310</f>
        <v>#N/A</v>
      </c>
      <c r="P323" s="35"/>
      <c r="Q323" s="35"/>
      <c r="R323" s="303" t="str">
        <f t="shared" si="73"/>
        <v>-</v>
      </c>
      <c r="S323" s="37"/>
      <c r="T323" s="304" t="str">
        <f t="shared" si="74"/>
        <v/>
      </c>
    </row>
    <row r="324" spans="2:20" ht="14.25" hidden="1" customHeight="1" outlineLevel="1" x14ac:dyDescent="0.25">
      <c r="B324" s="187">
        <f>Rajtlista!B331</f>
        <v>0</v>
      </c>
      <c r="C324" s="255" t="str">
        <f>Rajtlista!C331</f>
        <v/>
      </c>
      <c r="D324" s="256">
        <f t="shared" si="75"/>
        <v>0</v>
      </c>
      <c r="E324" s="256" t="str">
        <f>Rajtlista!E331</f>
        <v/>
      </c>
      <c r="F324" s="256" t="str">
        <f>Rajtlista!F331</f>
        <v/>
      </c>
      <c r="G324" s="256" t="str">
        <f>Rajtlista!G331</f>
        <v/>
      </c>
      <c r="H324" s="297">
        <f>Rajtlista!H331</f>
        <v>0.50486111111111176</v>
      </c>
      <c r="I324" s="297" t="str">
        <f>IFERROR(VLOOKUP(B324,Idő!B:D,3,FALSE),"-")</f>
        <v>-</v>
      </c>
      <c r="J324" s="298" t="str">
        <f t="shared" si="72"/>
        <v>-</v>
      </c>
      <c r="K324" s="299" t="str">
        <f>IF(ISBLANK('Lövészet beíró'!G325)=TRUE,"",('Lövészet beíró'!G325))</f>
        <v/>
      </c>
      <c r="L324" s="300" t="str">
        <f>IF(ISBLANK('Lövészet beíró'!H325)=TRUE,"",('Lövészet beíró'!H325))</f>
        <v/>
      </c>
      <c r="M324" s="300" t="str">
        <f>IF(ISBLANK('Lövészet beíró'!I325)=TRUE,"",('Lövészet beíró'!I325))</f>
        <v/>
      </c>
      <c r="N324" s="301" t="str">
        <f>IF(ISBLANK('Lövészet beíró'!J325)=TRUE,"",('Lövészet beíró'!J325))</f>
        <v/>
      </c>
      <c r="O324" s="302" t="e">
        <f>SUM('Lövészet beíró'!G325:J325)*Beíró!$O$310</f>
        <v>#N/A</v>
      </c>
      <c r="P324" s="35"/>
      <c r="Q324" s="35"/>
      <c r="R324" s="303" t="str">
        <f t="shared" si="73"/>
        <v>-</v>
      </c>
      <c r="S324" s="37"/>
      <c r="T324" s="304" t="str">
        <f t="shared" si="74"/>
        <v/>
      </c>
    </row>
    <row r="325" spans="2:20" ht="14.25" hidden="1" customHeight="1" outlineLevel="1" x14ac:dyDescent="0.25">
      <c r="B325" s="187">
        <f>Rajtlista!B332</f>
        <v>0</v>
      </c>
      <c r="C325" s="255" t="str">
        <f>Rajtlista!C332</f>
        <v/>
      </c>
      <c r="D325" s="256">
        <f t="shared" si="75"/>
        <v>0</v>
      </c>
      <c r="E325" s="256" t="str">
        <f>Rajtlista!E332</f>
        <v/>
      </c>
      <c r="F325" s="256" t="str">
        <f>Rajtlista!F332</f>
        <v/>
      </c>
      <c r="G325" s="256" t="str">
        <f>Rajtlista!G332</f>
        <v/>
      </c>
      <c r="H325" s="297">
        <f>Rajtlista!H332</f>
        <v>0.50520833333333404</v>
      </c>
      <c r="I325" s="297" t="str">
        <f>IFERROR(VLOOKUP(B325,Idő!B:D,3,FALSE),"-")</f>
        <v>-</v>
      </c>
      <c r="J325" s="298" t="str">
        <f t="shared" si="72"/>
        <v>-</v>
      </c>
      <c r="K325" s="299" t="str">
        <f>IF(ISBLANK('Lövészet beíró'!G326)=TRUE,"",('Lövészet beíró'!G326))</f>
        <v/>
      </c>
      <c r="L325" s="300" t="str">
        <f>IF(ISBLANK('Lövészet beíró'!H326)=TRUE,"",('Lövészet beíró'!H326))</f>
        <v/>
      </c>
      <c r="M325" s="300" t="str">
        <f>IF(ISBLANK('Lövészet beíró'!I326)=TRUE,"",('Lövészet beíró'!I326))</f>
        <v/>
      </c>
      <c r="N325" s="301" t="str">
        <f>IF(ISBLANK('Lövészet beíró'!J326)=TRUE,"",('Lövészet beíró'!J326))</f>
        <v/>
      </c>
      <c r="O325" s="302" t="e">
        <f>SUM('Lövészet beíró'!G326:J326)*Beíró!$O$310</f>
        <v>#N/A</v>
      </c>
      <c r="P325" s="35"/>
      <c r="Q325" s="35"/>
      <c r="R325" s="303" t="str">
        <f t="shared" si="73"/>
        <v>-</v>
      </c>
      <c r="S325" s="37"/>
      <c r="T325" s="304" t="str">
        <f t="shared" si="74"/>
        <v/>
      </c>
    </row>
    <row r="326" spans="2:20" ht="14.25" customHeight="1" outlineLevel="1" x14ac:dyDescent="0.25">
      <c r="B326" s="313"/>
      <c r="C326" s="314"/>
      <c r="D326" s="307"/>
      <c r="E326" s="311"/>
      <c r="F326" s="311"/>
      <c r="G326" s="311"/>
      <c r="H326" s="308"/>
      <c r="I326" s="308"/>
      <c r="J326" s="308"/>
      <c r="K326" s="309"/>
      <c r="L326" s="309"/>
      <c r="M326" s="309"/>
      <c r="N326" s="309"/>
      <c r="O326" s="310"/>
      <c r="P326" s="310"/>
      <c r="Q326" s="310"/>
      <c r="R326" s="310"/>
      <c r="S326" s="311"/>
      <c r="T326" s="312"/>
    </row>
    <row r="327" spans="2:20" ht="17.25" hidden="1" customHeight="1" thickBot="1" x14ac:dyDescent="0.3">
      <c r="B327" s="500">
        <f>+Rajtlista!B334:G334</f>
        <v>0</v>
      </c>
      <c r="C327" s="501"/>
      <c r="D327" s="502"/>
      <c r="E327" s="502"/>
      <c r="F327" s="502"/>
      <c r="G327" s="503"/>
      <c r="H327" s="278"/>
      <c r="I327" s="279"/>
      <c r="J327" s="279"/>
      <c r="K327" s="280" t="e">
        <f>IF(ISBLANK('Lövészet beíró'!G328)=TRUE,"",('Lövészet beíró'!G328))</f>
        <v>#N/A</v>
      </c>
      <c r="L327" s="281" t="e">
        <f>IF(ISBLANK('Lövészet beíró'!H328)=TRUE,"",('Lövészet beíró'!H328))</f>
        <v>#N/A</v>
      </c>
      <c r="M327" s="281" t="e">
        <f>IF(ISBLANK('Lövészet beíró'!I328)=TRUE,"",('Lövészet beíró'!I328))</f>
        <v>#N/A</v>
      </c>
      <c r="N327" s="282" t="e">
        <f>IF(ISBLANK('Lövészet beíró'!J328)=TRUE,"",('Lövészet beíró'!J328))</f>
        <v>#N/A</v>
      </c>
      <c r="O327" s="40" t="e">
        <f>VLOOKUP(B327,Kategóriák!$C:$N,11,FALSE)/24/60/60</f>
        <v>#N/A</v>
      </c>
      <c r="P327" s="283"/>
      <c r="Q327" s="283"/>
      <c r="R327" s="283"/>
      <c r="S327" s="284"/>
      <c r="T327" s="285"/>
    </row>
    <row r="328" spans="2:20" ht="14.25" hidden="1" customHeight="1" outlineLevel="1" x14ac:dyDescent="0.25">
      <c r="B328" s="286">
        <f>Rajtlista!B335</f>
        <v>0</v>
      </c>
      <c r="C328" s="287" t="str">
        <f>Rajtlista!C335</f>
        <v/>
      </c>
      <c r="D328" s="288">
        <f>+B327</f>
        <v>0</v>
      </c>
      <c r="E328" s="288" t="str">
        <f>Rajtlista!E335</f>
        <v/>
      </c>
      <c r="F328" s="288" t="str">
        <f>Rajtlista!F335</f>
        <v/>
      </c>
      <c r="G328" s="288" t="str">
        <f>Rajtlista!G335</f>
        <v/>
      </c>
      <c r="H328" s="289">
        <f>Rajtlista!H335</f>
        <v>3.4722222222222224E-4</v>
      </c>
      <c r="I328" s="289" t="str">
        <f>IFERROR(VLOOKUP(B328,Idő!B:D,3,FALSE),"-")</f>
        <v>-</v>
      </c>
      <c r="J328" s="290" t="str">
        <f>IFERROR(I328-H328,"-")</f>
        <v>-</v>
      </c>
      <c r="K328" s="291" t="str">
        <f>IF(ISBLANK('Lövészet beíró'!G329)=TRUE,"",('Lövészet beíró'!G329))</f>
        <v/>
      </c>
      <c r="L328" s="292" t="str">
        <f>IF(ISBLANK('Lövészet beíró'!H329)=TRUE,"",('Lövészet beíró'!H329))</f>
        <v/>
      </c>
      <c r="M328" s="292" t="str">
        <f>IF(ISBLANK('Lövészet beíró'!I329)=TRUE,"",('Lövészet beíró'!I329))</f>
        <v/>
      </c>
      <c r="N328" s="293" t="str">
        <f>IF(ISBLANK('Lövészet beíró'!J329)=TRUE,"",('Lövészet beíró'!J329))</f>
        <v/>
      </c>
      <c r="O328" s="294" t="e">
        <f>SUM('Lövészet beíró'!G329:J329)*Beíró!$O$327</f>
        <v>#N/A</v>
      </c>
      <c r="P328" s="29">
        <v>0</v>
      </c>
      <c r="Q328" s="29">
        <v>0</v>
      </c>
      <c r="R328" s="295" t="str">
        <f>IFERROR(J328+O328+P328-Q328,"-")</f>
        <v>-</v>
      </c>
      <c r="S328" s="31"/>
      <c r="T328" s="316" t="str">
        <f>IFERROR(RANK(R328,$R$28:$R$342,1),"")</f>
        <v/>
      </c>
    </row>
    <row r="329" spans="2:20" ht="14.25" hidden="1" customHeight="1" outlineLevel="1" x14ac:dyDescent="0.25">
      <c r="B329" s="187">
        <f>Rajtlista!B336</f>
        <v>0</v>
      </c>
      <c r="C329" s="255" t="str">
        <f>Rajtlista!C336</f>
        <v/>
      </c>
      <c r="D329" s="256">
        <f>+D328</f>
        <v>0</v>
      </c>
      <c r="E329" s="256" t="str">
        <f>Rajtlista!E336</f>
        <v/>
      </c>
      <c r="F329" s="256" t="str">
        <f>Rajtlista!F336</f>
        <v/>
      </c>
      <c r="G329" s="256" t="str">
        <f>Rajtlista!G336</f>
        <v/>
      </c>
      <c r="H329" s="297">
        <f>Rajtlista!H336</f>
        <v>6.9444444444444447E-4</v>
      </c>
      <c r="I329" s="297" t="str">
        <f>IFERROR(VLOOKUP(B329,Idő!B:D,3,FALSE),"-")</f>
        <v>-</v>
      </c>
      <c r="J329" s="298" t="str">
        <f t="shared" ref="J329:J342" si="76">IFERROR(I329-H329,"-")</f>
        <v>-</v>
      </c>
      <c r="K329" s="299" t="str">
        <f>IF(ISBLANK('Lövészet beíró'!G330)=TRUE,"",('Lövészet beíró'!G330))</f>
        <v/>
      </c>
      <c r="L329" s="300" t="str">
        <f>IF(ISBLANK('Lövészet beíró'!H330)=TRUE,"",('Lövészet beíró'!H330))</f>
        <v/>
      </c>
      <c r="M329" s="300" t="str">
        <f>IF(ISBLANK('Lövészet beíró'!I330)=TRUE,"",('Lövészet beíró'!I330))</f>
        <v/>
      </c>
      <c r="N329" s="301" t="str">
        <f>IF(ISBLANK('Lövészet beíró'!J330)=TRUE,"",('Lövészet beíró'!J330))</f>
        <v/>
      </c>
      <c r="O329" s="302" t="e">
        <f>SUM('Lövészet beíró'!G330:J330)*Beíró!$O$327</f>
        <v>#N/A</v>
      </c>
      <c r="P329" s="35"/>
      <c r="Q329" s="35"/>
      <c r="R329" s="303" t="str">
        <f t="shared" ref="R329:R342" si="77">IFERROR(J329+O329+P329-Q329,"-")</f>
        <v>-</v>
      </c>
      <c r="S329" s="37"/>
      <c r="T329" s="304" t="str">
        <f t="shared" ref="T329:T342" si="78">IFERROR(RANK(R329,$R$28:$R$342,1),"")</f>
        <v/>
      </c>
    </row>
    <row r="330" spans="2:20" ht="14.25" hidden="1" customHeight="1" outlineLevel="1" x14ac:dyDescent="0.25">
      <c r="B330" s="187">
        <f>Rajtlista!B337</f>
        <v>0</v>
      </c>
      <c r="C330" s="255" t="str">
        <f>Rajtlista!C337</f>
        <v/>
      </c>
      <c r="D330" s="256">
        <f t="shared" ref="D330:D342" si="79">+D329</f>
        <v>0</v>
      </c>
      <c r="E330" s="256" t="str">
        <f>Rajtlista!E337</f>
        <v/>
      </c>
      <c r="F330" s="256" t="str">
        <f>Rajtlista!F337</f>
        <v/>
      </c>
      <c r="G330" s="256" t="str">
        <f>Rajtlista!G337</f>
        <v/>
      </c>
      <c r="H330" s="297">
        <f>Rajtlista!H337</f>
        <v>1.0416666666666667E-3</v>
      </c>
      <c r="I330" s="297" t="str">
        <f>IFERROR(VLOOKUP(B330,Idő!B:D,3,FALSE),"-")</f>
        <v>-</v>
      </c>
      <c r="J330" s="298" t="str">
        <f t="shared" si="76"/>
        <v>-</v>
      </c>
      <c r="K330" s="299" t="str">
        <f>IF(ISBLANK('Lövészet beíró'!G331)=TRUE,"",('Lövészet beíró'!G331))</f>
        <v/>
      </c>
      <c r="L330" s="300" t="str">
        <f>IF(ISBLANK('Lövészet beíró'!H331)=TRUE,"",('Lövészet beíró'!H331))</f>
        <v/>
      </c>
      <c r="M330" s="300" t="str">
        <f>IF(ISBLANK('Lövészet beíró'!I331)=TRUE,"",('Lövészet beíró'!I331))</f>
        <v/>
      </c>
      <c r="N330" s="301" t="str">
        <f>IF(ISBLANK('Lövészet beíró'!J331)=TRUE,"",('Lövészet beíró'!J331))</f>
        <v/>
      </c>
      <c r="O330" s="302" t="e">
        <f>SUM('Lövészet beíró'!G331:J331)*Beíró!$O$327</f>
        <v>#N/A</v>
      </c>
      <c r="P330" s="35"/>
      <c r="Q330" s="35"/>
      <c r="R330" s="303" t="str">
        <f t="shared" si="77"/>
        <v>-</v>
      </c>
      <c r="S330" s="37"/>
      <c r="T330" s="304" t="str">
        <f t="shared" si="78"/>
        <v/>
      </c>
    </row>
    <row r="331" spans="2:20" ht="14.25" hidden="1" customHeight="1" outlineLevel="1" x14ac:dyDescent="0.25">
      <c r="B331" s="187">
        <f>Rajtlista!B338</f>
        <v>0</v>
      </c>
      <c r="C331" s="255" t="str">
        <f>Rajtlista!C338</f>
        <v/>
      </c>
      <c r="D331" s="256">
        <f t="shared" si="79"/>
        <v>0</v>
      </c>
      <c r="E331" s="256" t="str">
        <f>Rajtlista!E338</f>
        <v/>
      </c>
      <c r="F331" s="256" t="str">
        <f>Rajtlista!F338</f>
        <v/>
      </c>
      <c r="G331" s="256" t="str">
        <f>Rajtlista!G338</f>
        <v/>
      </c>
      <c r="H331" s="297">
        <f>Rajtlista!H338</f>
        <v>1.3888888888888889E-3</v>
      </c>
      <c r="I331" s="297" t="str">
        <f>IFERROR(VLOOKUP(B331,Idő!B:D,3,FALSE),"-")</f>
        <v>-</v>
      </c>
      <c r="J331" s="298" t="str">
        <f t="shared" si="76"/>
        <v>-</v>
      </c>
      <c r="K331" s="299" t="str">
        <f>IF(ISBLANK('Lövészet beíró'!G332)=TRUE,"",('Lövészet beíró'!G332))</f>
        <v/>
      </c>
      <c r="L331" s="300" t="str">
        <f>IF(ISBLANK('Lövészet beíró'!H332)=TRUE,"",('Lövészet beíró'!H332))</f>
        <v/>
      </c>
      <c r="M331" s="300" t="str">
        <f>IF(ISBLANK('Lövészet beíró'!I332)=TRUE,"",('Lövészet beíró'!I332))</f>
        <v/>
      </c>
      <c r="N331" s="301" t="str">
        <f>IF(ISBLANK('Lövészet beíró'!J332)=TRUE,"",('Lövészet beíró'!J332))</f>
        <v/>
      </c>
      <c r="O331" s="302" t="e">
        <f>SUM('Lövészet beíró'!G332:J332)*Beíró!$O$327</f>
        <v>#N/A</v>
      </c>
      <c r="P331" s="35"/>
      <c r="Q331" s="35"/>
      <c r="R331" s="303" t="str">
        <f t="shared" si="77"/>
        <v>-</v>
      </c>
      <c r="S331" s="37"/>
      <c r="T331" s="304" t="str">
        <f t="shared" si="78"/>
        <v/>
      </c>
    </row>
    <row r="332" spans="2:20" ht="14.25" hidden="1" customHeight="1" outlineLevel="1" x14ac:dyDescent="0.25">
      <c r="B332" s="187">
        <f>Rajtlista!B339</f>
        <v>0</v>
      </c>
      <c r="C332" s="255" t="str">
        <f>Rajtlista!C339</f>
        <v/>
      </c>
      <c r="D332" s="256">
        <f t="shared" si="79"/>
        <v>0</v>
      </c>
      <c r="E332" s="256" t="str">
        <f>Rajtlista!E339</f>
        <v/>
      </c>
      <c r="F332" s="256" t="str">
        <f>Rajtlista!F339</f>
        <v/>
      </c>
      <c r="G332" s="256" t="str">
        <f>Rajtlista!G339</f>
        <v/>
      </c>
      <c r="H332" s="297">
        <f>Rajtlista!H339</f>
        <v>1.7361111111111112E-3</v>
      </c>
      <c r="I332" s="297" t="str">
        <f>IFERROR(VLOOKUP(B332,Idő!B:D,3,FALSE),"-")</f>
        <v>-</v>
      </c>
      <c r="J332" s="298" t="str">
        <f t="shared" si="76"/>
        <v>-</v>
      </c>
      <c r="K332" s="299" t="str">
        <f>IF(ISBLANK('Lövészet beíró'!G333)=TRUE,"",('Lövészet beíró'!G333))</f>
        <v/>
      </c>
      <c r="L332" s="300" t="str">
        <f>IF(ISBLANK('Lövészet beíró'!H333)=TRUE,"",('Lövészet beíró'!H333))</f>
        <v/>
      </c>
      <c r="M332" s="300" t="str">
        <f>IF(ISBLANK('Lövészet beíró'!I333)=TRUE,"",('Lövészet beíró'!I333))</f>
        <v/>
      </c>
      <c r="N332" s="301" t="str">
        <f>IF(ISBLANK('Lövészet beíró'!J333)=TRUE,"",('Lövészet beíró'!J333))</f>
        <v/>
      </c>
      <c r="O332" s="302" t="e">
        <f>SUM('Lövészet beíró'!G333:J333)*Beíró!$O$327</f>
        <v>#N/A</v>
      </c>
      <c r="P332" s="35"/>
      <c r="Q332" s="35"/>
      <c r="R332" s="303" t="str">
        <f t="shared" si="77"/>
        <v>-</v>
      </c>
      <c r="S332" s="37"/>
      <c r="T332" s="304" t="str">
        <f t="shared" si="78"/>
        <v/>
      </c>
    </row>
    <row r="333" spans="2:20" ht="14.25" hidden="1" customHeight="1" outlineLevel="1" x14ac:dyDescent="0.25">
      <c r="B333" s="187">
        <f>Rajtlista!B340</f>
        <v>0</v>
      </c>
      <c r="C333" s="255" t="str">
        <f>Rajtlista!C340</f>
        <v/>
      </c>
      <c r="D333" s="256">
        <f t="shared" si="79"/>
        <v>0</v>
      </c>
      <c r="E333" s="256" t="str">
        <f>Rajtlista!E340</f>
        <v/>
      </c>
      <c r="F333" s="256" t="str">
        <f>Rajtlista!F340</f>
        <v/>
      </c>
      <c r="G333" s="256" t="str">
        <f>Rajtlista!G340</f>
        <v/>
      </c>
      <c r="H333" s="297">
        <f>Rajtlista!H340</f>
        <v>2.0833333333333333E-3</v>
      </c>
      <c r="I333" s="297" t="str">
        <f>IFERROR(VLOOKUP(B333,Idő!B:D,3,FALSE),"-")</f>
        <v>-</v>
      </c>
      <c r="J333" s="298" t="str">
        <f t="shared" si="76"/>
        <v>-</v>
      </c>
      <c r="K333" s="299" t="str">
        <f>IF(ISBLANK('Lövészet beíró'!G334)=TRUE,"",('Lövészet beíró'!G334))</f>
        <v/>
      </c>
      <c r="L333" s="300" t="str">
        <f>IF(ISBLANK('Lövészet beíró'!H334)=TRUE,"",('Lövészet beíró'!H334))</f>
        <v/>
      </c>
      <c r="M333" s="300" t="str">
        <f>IF(ISBLANK('Lövészet beíró'!I334)=TRUE,"",('Lövészet beíró'!I334))</f>
        <v/>
      </c>
      <c r="N333" s="301" t="str">
        <f>IF(ISBLANK('Lövészet beíró'!J334)=TRUE,"",('Lövészet beíró'!J334))</f>
        <v/>
      </c>
      <c r="O333" s="302" t="e">
        <f>SUM('Lövészet beíró'!G334:J334)*Beíró!$O$327</f>
        <v>#N/A</v>
      </c>
      <c r="P333" s="35"/>
      <c r="Q333" s="35"/>
      <c r="R333" s="303" t="str">
        <f t="shared" si="77"/>
        <v>-</v>
      </c>
      <c r="S333" s="37"/>
      <c r="T333" s="304" t="str">
        <f t="shared" si="78"/>
        <v/>
      </c>
    </row>
    <row r="334" spans="2:20" ht="14.25" hidden="1" customHeight="1" outlineLevel="1" x14ac:dyDescent="0.25">
      <c r="B334" s="187">
        <f>Rajtlista!B341</f>
        <v>0</v>
      </c>
      <c r="C334" s="255" t="str">
        <f>Rajtlista!C341</f>
        <v/>
      </c>
      <c r="D334" s="256">
        <f t="shared" si="79"/>
        <v>0</v>
      </c>
      <c r="E334" s="256" t="str">
        <f>Rajtlista!E341</f>
        <v/>
      </c>
      <c r="F334" s="256" t="str">
        <f>Rajtlista!F341</f>
        <v/>
      </c>
      <c r="G334" s="256" t="str">
        <f>Rajtlista!G341</f>
        <v/>
      </c>
      <c r="H334" s="297">
        <f>Rajtlista!H341</f>
        <v>2.4305555555555556E-3</v>
      </c>
      <c r="I334" s="297" t="str">
        <f>IFERROR(VLOOKUP(B334,Idő!B:D,3,FALSE),"-")</f>
        <v>-</v>
      </c>
      <c r="J334" s="298" t="str">
        <f t="shared" si="76"/>
        <v>-</v>
      </c>
      <c r="K334" s="299" t="str">
        <f>IF(ISBLANK('Lövészet beíró'!G335)=TRUE,"",('Lövészet beíró'!G335))</f>
        <v/>
      </c>
      <c r="L334" s="300" t="str">
        <f>IF(ISBLANK('Lövészet beíró'!H335)=TRUE,"",('Lövészet beíró'!H335))</f>
        <v/>
      </c>
      <c r="M334" s="300" t="str">
        <f>IF(ISBLANK('Lövészet beíró'!I335)=TRUE,"",('Lövészet beíró'!I335))</f>
        <v/>
      </c>
      <c r="N334" s="301" t="str">
        <f>IF(ISBLANK('Lövészet beíró'!J335)=TRUE,"",('Lövészet beíró'!J335))</f>
        <v/>
      </c>
      <c r="O334" s="302" t="e">
        <f>SUM('Lövészet beíró'!G335:J335)*Beíró!$O$327</f>
        <v>#N/A</v>
      </c>
      <c r="P334" s="35"/>
      <c r="Q334" s="35"/>
      <c r="R334" s="303" t="str">
        <f t="shared" si="77"/>
        <v>-</v>
      </c>
      <c r="S334" s="37"/>
      <c r="T334" s="304" t="str">
        <f t="shared" si="78"/>
        <v/>
      </c>
    </row>
    <row r="335" spans="2:20" ht="14.25" hidden="1" customHeight="1" outlineLevel="1" x14ac:dyDescent="0.25">
      <c r="B335" s="187">
        <f>Rajtlista!B342</f>
        <v>0</v>
      </c>
      <c r="C335" s="255" t="str">
        <f>Rajtlista!C342</f>
        <v/>
      </c>
      <c r="D335" s="256">
        <f t="shared" si="79"/>
        <v>0</v>
      </c>
      <c r="E335" s="256" t="str">
        <f>Rajtlista!E342</f>
        <v/>
      </c>
      <c r="F335" s="256" t="str">
        <f>Rajtlista!F342</f>
        <v/>
      </c>
      <c r="G335" s="256" t="str">
        <f>Rajtlista!G342</f>
        <v/>
      </c>
      <c r="H335" s="297">
        <f>Rajtlista!H342</f>
        <v>2.7777777777777779E-3</v>
      </c>
      <c r="I335" s="297" t="str">
        <f>IFERROR(VLOOKUP(B335,Idő!B:D,3,FALSE),"-")</f>
        <v>-</v>
      </c>
      <c r="J335" s="298" t="str">
        <f t="shared" si="76"/>
        <v>-</v>
      </c>
      <c r="K335" s="299" t="str">
        <f>IF(ISBLANK('Lövészet beíró'!G336)=TRUE,"",('Lövészet beíró'!G336))</f>
        <v/>
      </c>
      <c r="L335" s="300" t="str">
        <f>IF(ISBLANK('Lövészet beíró'!H336)=TRUE,"",('Lövészet beíró'!H336))</f>
        <v/>
      </c>
      <c r="M335" s="300" t="str">
        <f>IF(ISBLANK('Lövészet beíró'!I336)=TRUE,"",('Lövészet beíró'!I336))</f>
        <v/>
      </c>
      <c r="N335" s="301" t="str">
        <f>IF(ISBLANK('Lövészet beíró'!J336)=TRUE,"",('Lövészet beíró'!J336))</f>
        <v/>
      </c>
      <c r="O335" s="302" t="e">
        <f>SUM('Lövészet beíró'!G336:J336)*Beíró!$O$327</f>
        <v>#N/A</v>
      </c>
      <c r="P335" s="35"/>
      <c r="Q335" s="35"/>
      <c r="R335" s="303" t="str">
        <f t="shared" si="77"/>
        <v>-</v>
      </c>
      <c r="S335" s="37"/>
      <c r="T335" s="304" t="str">
        <f t="shared" si="78"/>
        <v/>
      </c>
    </row>
    <row r="336" spans="2:20" ht="14.25" hidden="1" customHeight="1" outlineLevel="1" x14ac:dyDescent="0.25">
      <c r="B336" s="187">
        <f>Rajtlista!B343</f>
        <v>0</v>
      </c>
      <c r="C336" s="255" t="str">
        <f>Rajtlista!C343</f>
        <v/>
      </c>
      <c r="D336" s="256">
        <f t="shared" si="79"/>
        <v>0</v>
      </c>
      <c r="E336" s="256" t="str">
        <f>Rajtlista!E343</f>
        <v/>
      </c>
      <c r="F336" s="256" t="str">
        <f>Rajtlista!F343</f>
        <v/>
      </c>
      <c r="G336" s="256" t="str">
        <f>Rajtlista!G343</f>
        <v/>
      </c>
      <c r="H336" s="297">
        <f>Rajtlista!H343</f>
        <v>3.1250000000000002E-3</v>
      </c>
      <c r="I336" s="297" t="str">
        <f>IFERROR(VLOOKUP(B336,Idő!B:D,3,FALSE),"-")</f>
        <v>-</v>
      </c>
      <c r="J336" s="298" t="str">
        <f t="shared" si="76"/>
        <v>-</v>
      </c>
      <c r="K336" s="299" t="str">
        <f>IF(ISBLANK('Lövészet beíró'!G337)=TRUE,"",('Lövészet beíró'!G337))</f>
        <v/>
      </c>
      <c r="L336" s="300" t="str">
        <f>IF(ISBLANK('Lövészet beíró'!H337)=TRUE,"",('Lövészet beíró'!H337))</f>
        <v/>
      </c>
      <c r="M336" s="300" t="str">
        <f>IF(ISBLANK('Lövészet beíró'!I337)=TRUE,"",('Lövészet beíró'!I337))</f>
        <v/>
      </c>
      <c r="N336" s="301" t="str">
        <f>IF(ISBLANK('Lövészet beíró'!J337)=TRUE,"",('Lövészet beíró'!J337))</f>
        <v/>
      </c>
      <c r="O336" s="302" t="e">
        <f>SUM('Lövészet beíró'!G337:J337)*Beíró!$O$327</f>
        <v>#N/A</v>
      </c>
      <c r="P336" s="35"/>
      <c r="Q336" s="35"/>
      <c r="R336" s="303" t="str">
        <f t="shared" si="77"/>
        <v>-</v>
      </c>
      <c r="S336" s="37"/>
      <c r="T336" s="304" t="str">
        <f t="shared" si="78"/>
        <v/>
      </c>
    </row>
    <row r="337" spans="2:20" ht="14.25" hidden="1" customHeight="1" outlineLevel="1" x14ac:dyDescent="0.25">
      <c r="B337" s="187">
        <f>Rajtlista!B344</f>
        <v>0</v>
      </c>
      <c r="C337" s="255" t="str">
        <f>Rajtlista!C344</f>
        <v/>
      </c>
      <c r="D337" s="256">
        <f t="shared" si="79"/>
        <v>0</v>
      </c>
      <c r="E337" s="256" t="str">
        <f>Rajtlista!E344</f>
        <v/>
      </c>
      <c r="F337" s="256" t="str">
        <f>Rajtlista!F344</f>
        <v/>
      </c>
      <c r="G337" s="256" t="str">
        <f>Rajtlista!G344</f>
        <v/>
      </c>
      <c r="H337" s="297">
        <f>Rajtlista!H344</f>
        <v>3.4722222222222225E-3</v>
      </c>
      <c r="I337" s="297" t="str">
        <f>IFERROR(VLOOKUP(B337,Idő!B:D,3,FALSE),"-")</f>
        <v>-</v>
      </c>
      <c r="J337" s="298" t="str">
        <f t="shared" si="76"/>
        <v>-</v>
      </c>
      <c r="K337" s="299" t="str">
        <f>IF(ISBLANK('Lövészet beíró'!G338)=TRUE,"",('Lövészet beíró'!G338))</f>
        <v/>
      </c>
      <c r="L337" s="300" t="str">
        <f>IF(ISBLANK('Lövészet beíró'!H338)=TRUE,"",('Lövészet beíró'!H338))</f>
        <v/>
      </c>
      <c r="M337" s="300" t="str">
        <f>IF(ISBLANK('Lövészet beíró'!I338)=TRUE,"",('Lövészet beíró'!I338))</f>
        <v/>
      </c>
      <c r="N337" s="301" t="str">
        <f>IF(ISBLANK('Lövészet beíró'!J338)=TRUE,"",('Lövészet beíró'!J338))</f>
        <v/>
      </c>
      <c r="O337" s="302" t="e">
        <f>SUM('Lövészet beíró'!G338:J338)*Beíró!$O$327</f>
        <v>#N/A</v>
      </c>
      <c r="P337" s="35"/>
      <c r="Q337" s="35"/>
      <c r="R337" s="303" t="str">
        <f t="shared" si="77"/>
        <v>-</v>
      </c>
      <c r="S337" s="37"/>
      <c r="T337" s="304" t="str">
        <f t="shared" si="78"/>
        <v/>
      </c>
    </row>
    <row r="338" spans="2:20" ht="14.25" hidden="1" customHeight="1" outlineLevel="1" x14ac:dyDescent="0.25">
      <c r="B338" s="187">
        <f>Rajtlista!B345</f>
        <v>0</v>
      </c>
      <c r="C338" s="255" t="str">
        <f>Rajtlista!C345</f>
        <v/>
      </c>
      <c r="D338" s="256">
        <f t="shared" si="79"/>
        <v>0</v>
      </c>
      <c r="E338" s="256" t="str">
        <f>Rajtlista!E345</f>
        <v/>
      </c>
      <c r="F338" s="256" t="str">
        <f>Rajtlista!F345</f>
        <v/>
      </c>
      <c r="G338" s="256" t="str">
        <f>Rajtlista!G345</f>
        <v/>
      </c>
      <c r="H338" s="297">
        <f>Rajtlista!H345</f>
        <v>3.8194444444444448E-3</v>
      </c>
      <c r="I338" s="297" t="str">
        <f>IFERROR(VLOOKUP(B338,Idő!B:D,3,FALSE),"-")</f>
        <v>-</v>
      </c>
      <c r="J338" s="298" t="str">
        <f t="shared" si="76"/>
        <v>-</v>
      </c>
      <c r="K338" s="299" t="str">
        <f>IF(ISBLANK('Lövészet beíró'!G339)=TRUE,"",('Lövészet beíró'!G339))</f>
        <v/>
      </c>
      <c r="L338" s="300" t="str">
        <f>IF(ISBLANK('Lövészet beíró'!H339)=TRUE,"",('Lövészet beíró'!H339))</f>
        <v/>
      </c>
      <c r="M338" s="300" t="str">
        <f>IF(ISBLANK('Lövészet beíró'!I339)=TRUE,"",('Lövészet beíró'!I339))</f>
        <v/>
      </c>
      <c r="N338" s="301" t="str">
        <f>IF(ISBLANK('Lövészet beíró'!J339)=TRUE,"",('Lövészet beíró'!J339))</f>
        <v/>
      </c>
      <c r="O338" s="302" t="e">
        <f>SUM('Lövészet beíró'!G339:J339)*Beíró!$O$327</f>
        <v>#N/A</v>
      </c>
      <c r="P338" s="35"/>
      <c r="Q338" s="35"/>
      <c r="R338" s="303" t="str">
        <f t="shared" si="77"/>
        <v>-</v>
      </c>
      <c r="S338" s="37"/>
      <c r="T338" s="304" t="str">
        <f t="shared" si="78"/>
        <v/>
      </c>
    </row>
    <row r="339" spans="2:20" ht="14.25" hidden="1" customHeight="1" outlineLevel="1" x14ac:dyDescent="0.25">
      <c r="B339" s="187">
        <f>Rajtlista!B346</f>
        <v>0</v>
      </c>
      <c r="C339" s="255" t="str">
        <f>Rajtlista!C346</f>
        <v/>
      </c>
      <c r="D339" s="256">
        <f t="shared" si="79"/>
        <v>0</v>
      </c>
      <c r="E339" s="256" t="str">
        <f>Rajtlista!E346</f>
        <v/>
      </c>
      <c r="F339" s="256" t="str">
        <f>Rajtlista!F346</f>
        <v/>
      </c>
      <c r="G339" s="256" t="str">
        <f>Rajtlista!G346</f>
        <v/>
      </c>
      <c r="H339" s="297">
        <f>Rajtlista!H346</f>
        <v>4.1666666666666666E-3</v>
      </c>
      <c r="I339" s="297" t="str">
        <f>IFERROR(VLOOKUP(B339,Idő!B:D,3,FALSE),"-")</f>
        <v>-</v>
      </c>
      <c r="J339" s="298" t="str">
        <f t="shared" si="76"/>
        <v>-</v>
      </c>
      <c r="K339" s="299" t="str">
        <f>IF(ISBLANK('Lövészet beíró'!G340)=TRUE,"",('Lövészet beíró'!G340))</f>
        <v/>
      </c>
      <c r="L339" s="300" t="str">
        <f>IF(ISBLANK('Lövészet beíró'!H340)=TRUE,"",('Lövészet beíró'!H340))</f>
        <v/>
      </c>
      <c r="M339" s="300" t="str">
        <f>IF(ISBLANK('Lövészet beíró'!I340)=TRUE,"",('Lövészet beíró'!I340))</f>
        <v/>
      </c>
      <c r="N339" s="301" t="str">
        <f>IF(ISBLANK('Lövészet beíró'!J340)=TRUE,"",('Lövészet beíró'!J340))</f>
        <v/>
      </c>
      <c r="O339" s="302" t="e">
        <f>SUM('Lövészet beíró'!G340:J340)*Beíró!$O$327</f>
        <v>#N/A</v>
      </c>
      <c r="P339" s="35"/>
      <c r="Q339" s="35"/>
      <c r="R339" s="303" t="str">
        <f t="shared" si="77"/>
        <v>-</v>
      </c>
      <c r="S339" s="37"/>
      <c r="T339" s="304" t="str">
        <f>IFERROR(RANK(R339,$R$28:$R$342,1),"")</f>
        <v/>
      </c>
    </row>
    <row r="340" spans="2:20" ht="14.25" hidden="1" customHeight="1" outlineLevel="1" x14ac:dyDescent="0.25">
      <c r="B340" s="187">
        <f>Rajtlista!B347</f>
        <v>0</v>
      </c>
      <c r="C340" s="255" t="str">
        <f>Rajtlista!C347</f>
        <v/>
      </c>
      <c r="D340" s="256">
        <f t="shared" si="79"/>
        <v>0</v>
      </c>
      <c r="E340" s="256" t="str">
        <f>Rajtlista!E347</f>
        <v/>
      </c>
      <c r="F340" s="256" t="str">
        <f>Rajtlista!F347</f>
        <v/>
      </c>
      <c r="G340" s="256" t="str">
        <f>Rajtlista!G347</f>
        <v/>
      </c>
      <c r="H340" s="297">
        <f>Rajtlista!H347</f>
        <v>4.5138888888888885E-3</v>
      </c>
      <c r="I340" s="297" t="str">
        <f>IFERROR(VLOOKUP(B340,Idő!B:D,3,FALSE),"-")</f>
        <v>-</v>
      </c>
      <c r="J340" s="298" t="str">
        <f t="shared" si="76"/>
        <v>-</v>
      </c>
      <c r="K340" s="299" t="str">
        <f>IF(ISBLANK('Lövészet beíró'!G341)=TRUE,"",('Lövészet beíró'!G341))</f>
        <v/>
      </c>
      <c r="L340" s="300" t="str">
        <f>IF(ISBLANK('Lövészet beíró'!H341)=TRUE,"",('Lövészet beíró'!H341))</f>
        <v/>
      </c>
      <c r="M340" s="300" t="str">
        <f>IF(ISBLANK('Lövészet beíró'!I341)=TRUE,"",('Lövészet beíró'!I341))</f>
        <v/>
      </c>
      <c r="N340" s="301" t="str">
        <f>IF(ISBLANK('Lövészet beíró'!J341)=TRUE,"",('Lövészet beíró'!J341))</f>
        <v/>
      </c>
      <c r="O340" s="302" t="e">
        <f>SUM('Lövészet beíró'!G341:J341)*Beíró!$O$327</f>
        <v>#N/A</v>
      </c>
      <c r="P340" s="35"/>
      <c r="Q340" s="35"/>
      <c r="R340" s="303" t="str">
        <f t="shared" si="77"/>
        <v>-</v>
      </c>
      <c r="S340" s="37"/>
      <c r="T340" s="304" t="str">
        <f t="shared" si="78"/>
        <v/>
      </c>
    </row>
    <row r="341" spans="2:20" ht="14.25" hidden="1" customHeight="1" outlineLevel="1" x14ac:dyDescent="0.25">
      <c r="B341" s="187">
        <f>Rajtlista!B348</f>
        <v>0</v>
      </c>
      <c r="C341" s="255" t="str">
        <f>Rajtlista!C348</f>
        <v/>
      </c>
      <c r="D341" s="256">
        <f t="shared" si="79"/>
        <v>0</v>
      </c>
      <c r="E341" s="256" t="str">
        <f>Rajtlista!E348</f>
        <v/>
      </c>
      <c r="F341" s="256" t="str">
        <f>Rajtlista!F348</f>
        <v/>
      </c>
      <c r="G341" s="256" t="str">
        <f>Rajtlista!G348</f>
        <v/>
      </c>
      <c r="H341" s="297">
        <f>Rajtlista!H348</f>
        <v>4.8611111111111103E-3</v>
      </c>
      <c r="I341" s="297" t="str">
        <f>IFERROR(VLOOKUP(B341,Idő!B:D,3,FALSE),"-")</f>
        <v>-</v>
      </c>
      <c r="J341" s="298" t="str">
        <f t="shared" si="76"/>
        <v>-</v>
      </c>
      <c r="K341" s="299" t="str">
        <f>IF(ISBLANK('Lövészet beíró'!G342)=TRUE,"",('Lövészet beíró'!G342))</f>
        <v/>
      </c>
      <c r="L341" s="300" t="str">
        <f>IF(ISBLANK('Lövészet beíró'!H342)=TRUE,"",('Lövészet beíró'!H342))</f>
        <v/>
      </c>
      <c r="M341" s="300" t="str">
        <f>IF(ISBLANK('Lövészet beíró'!I342)=TRUE,"",('Lövészet beíró'!I342))</f>
        <v/>
      </c>
      <c r="N341" s="301" t="str">
        <f>IF(ISBLANK('Lövészet beíró'!J342)=TRUE,"",('Lövészet beíró'!J342))</f>
        <v/>
      </c>
      <c r="O341" s="302" t="e">
        <f>SUM('Lövészet beíró'!G342:J342)*Beíró!$O$327</f>
        <v>#N/A</v>
      </c>
      <c r="P341" s="35"/>
      <c r="Q341" s="35"/>
      <c r="R341" s="303" t="str">
        <f t="shared" si="77"/>
        <v>-</v>
      </c>
      <c r="S341" s="37"/>
      <c r="T341" s="304" t="str">
        <f t="shared" si="78"/>
        <v/>
      </c>
    </row>
    <row r="342" spans="2:20" ht="14.25" hidden="1" customHeight="1" outlineLevel="1" x14ac:dyDescent="0.25">
      <c r="B342" s="187">
        <f>Rajtlista!B349</f>
        <v>0</v>
      </c>
      <c r="C342" s="255" t="str">
        <f>Rajtlista!C349</f>
        <v/>
      </c>
      <c r="D342" s="256">
        <f t="shared" si="79"/>
        <v>0</v>
      </c>
      <c r="E342" s="256" t="str">
        <f>Rajtlista!E349</f>
        <v/>
      </c>
      <c r="F342" s="256" t="str">
        <f>Rajtlista!F349</f>
        <v/>
      </c>
      <c r="G342" s="256" t="str">
        <f>Rajtlista!G349</f>
        <v/>
      </c>
      <c r="H342" s="297">
        <f>Rajtlista!H349</f>
        <v>5.2083333333333322E-3</v>
      </c>
      <c r="I342" s="297" t="str">
        <f>IFERROR(VLOOKUP(B342,Idő!B:D,3,FALSE),"-")</f>
        <v>-</v>
      </c>
      <c r="J342" s="298" t="str">
        <f t="shared" si="76"/>
        <v>-</v>
      </c>
      <c r="K342" s="299"/>
      <c r="L342" s="300"/>
      <c r="M342" s="300" t="str">
        <f>IF(ISBLANK('Lövészet beíró'!I343)=TRUE,"",('Lövészet beíró'!I343))</f>
        <v/>
      </c>
      <c r="N342" s="301" t="str">
        <f>IF(ISBLANK('Lövészet beíró'!J343)=TRUE,"",('Lövészet beíró'!J343))</f>
        <v/>
      </c>
      <c r="O342" s="302" t="e">
        <f>SUM('Lövészet beíró'!G343:J343)*Beíró!$O$327</f>
        <v>#N/A</v>
      </c>
      <c r="P342" s="35"/>
      <c r="Q342" s="35"/>
      <c r="R342" s="303" t="str">
        <f t="shared" si="77"/>
        <v>-</v>
      </c>
      <c r="S342" s="37"/>
      <c r="T342" s="304" t="str">
        <f t="shared" si="78"/>
        <v/>
      </c>
    </row>
    <row r="343" spans="2:20" ht="14.25" customHeight="1" outlineLevel="1" x14ac:dyDescent="0.25">
      <c r="B343" s="313"/>
      <c r="C343" s="314"/>
      <c r="D343" s="307"/>
      <c r="E343" s="311"/>
      <c r="F343" s="311"/>
      <c r="G343" s="311"/>
      <c r="H343" s="308"/>
      <c r="I343" s="308"/>
      <c r="J343" s="308"/>
      <c r="K343" s="309"/>
      <c r="L343" s="309"/>
      <c r="M343" s="309"/>
      <c r="N343" s="309"/>
      <c r="O343" s="310"/>
      <c r="P343" s="310"/>
      <c r="Q343" s="310"/>
      <c r="R343" s="310"/>
      <c r="S343" s="311"/>
      <c r="T343" s="312"/>
    </row>
  </sheetData>
  <autoFilter ref="B3:T342" xr:uid="{00000000-0009-0000-0000-000007000000}">
    <filterColumn colId="0">
      <filters blank="1"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5"/>
        <filter val="6"/>
        <filter val="7"/>
        <filter val="8"/>
        <filter val="9"/>
        <filter val="M 10-11 fiú (2008-2009)"/>
        <filter val="M 12-13 fiú (2006-2007)"/>
        <filter val="M 13-14 fiú (2004-2005)"/>
        <filter val="M 9 fiú (2010- )"/>
        <filter val="W 10-11 leány (2008-2009)"/>
        <filter val="W 12-13 leány (2006-2007)"/>
        <filter val="W 13-14 leány (2004-2005)"/>
        <filter val="W 9 leány (2010- )"/>
      </filters>
    </filterColumn>
    <filterColumn colId="9" showButton="0"/>
    <filterColumn colId="10" showButton="0"/>
    <filterColumn colId="11" showButton="0"/>
  </autoFilter>
  <mergeCells count="23">
    <mergeCell ref="B259:G259"/>
    <mergeCell ref="B276:G276"/>
    <mergeCell ref="B293:G293"/>
    <mergeCell ref="B310:G310"/>
    <mergeCell ref="B327:G327"/>
    <mergeCell ref="B242:G242"/>
    <mergeCell ref="B55:G55"/>
    <mergeCell ref="B72:G72"/>
    <mergeCell ref="B89:G89"/>
    <mergeCell ref="B106:G106"/>
    <mergeCell ref="B123:G123"/>
    <mergeCell ref="B140:G140"/>
    <mergeCell ref="B157:G157"/>
    <mergeCell ref="B174:G174"/>
    <mergeCell ref="B191:G191"/>
    <mergeCell ref="B208:G208"/>
    <mergeCell ref="B225:G225"/>
    <mergeCell ref="B38:G38"/>
    <mergeCell ref="B1:T1"/>
    <mergeCell ref="B2:T2"/>
    <mergeCell ref="K3:N3"/>
    <mergeCell ref="B4:G4"/>
    <mergeCell ref="B21:G21"/>
  </mergeCells>
  <pageMargins left="0.62992125984251968" right="0.55118110236220474" top="1.99" bottom="0.55000000000000004" header="0.51181102362204722" footer="0.17"/>
  <pageSetup paperSize="9" scale="82" fitToHeight="0" orientation="landscape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rowBreaks count="3" manualBreakCount="3">
    <brk id="71" min="1" max="18" man="1"/>
    <brk id="105" min="1" max="19" man="1"/>
    <brk id="258" min="1" max="18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6" filterMode="1">
    <pageSetUpPr fitToPage="1"/>
  </sheetPr>
  <dimension ref="A1:W352"/>
  <sheetViews>
    <sheetView showGridLines="0" view="pageBreakPreview" topLeftCell="A3" zoomScale="90" zoomScaleNormal="90" zoomScaleSheetLayoutView="90" workbookViewId="0">
      <pane ySplit="2" topLeftCell="A5" activePane="bottomLeft" state="frozen"/>
      <selection activeCell="A15" sqref="A15"/>
      <selection pane="bottomLeft" activeCell="B1" sqref="B1:P1"/>
    </sheetView>
  </sheetViews>
  <sheetFormatPr defaultColWidth="8.6640625" defaultRowHeight="13.2" outlineLevelRow="1" outlineLevelCol="1" x14ac:dyDescent="0.25"/>
  <cols>
    <col min="1" max="1" width="2.6640625" style="74" customWidth="1"/>
    <col min="2" max="2" width="5.44140625" style="83" customWidth="1"/>
    <col min="3" max="3" width="24.33203125" style="202" customWidth="1"/>
    <col min="4" max="4" width="18.33203125" style="83" hidden="1" customWidth="1" outlineLevel="1"/>
    <col min="5" max="5" width="10.109375" style="406" bestFit="1" customWidth="1" collapsed="1"/>
    <col min="6" max="6" width="9.88671875" style="83" customWidth="1"/>
    <col min="7" max="7" width="32.6640625" style="433" customWidth="1"/>
    <col min="8" max="8" width="15.6640625" style="83" hidden="1" customWidth="1" outlineLevel="1"/>
    <col min="9" max="9" width="3.33203125" style="317" hidden="1" customWidth="1" outlineLevel="1" collapsed="1"/>
    <col min="10" max="10" width="2.6640625" style="317" hidden="1" customWidth="1" outlineLevel="1"/>
    <col min="11" max="11" width="3.33203125" style="317" hidden="1" customWidth="1" outlineLevel="1"/>
    <col min="12" max="12" width="2.6640625" style="317" hidden="1" customWidth="1" outlineLevel="1"/>
    <col min="13" max="13" width="9.6640625" style="204" customWidth="1" collapsed="1"/>
    <col min="14" max="14" width="9.6640625" style="204" customWidth="1"/>
    <col min="15" max="15" width="9.6640625" style="318" customWidth="1"/>
    <col min="16" max="16" width="14.6640625" style="319" bestFit="1" customWidth="1"/>
    <col min="17" max="17" width="14" style="343" hidden="1" customWidth="1" outlineLevel="1"/>
    <col min="18" max="18" width="11" style="343" hidden="1" customWidth="1" outlineLevel="1"/>
    <col min="19" max="19" width="10.33203125" style="82" hidden="1" customWidth="1" outlineLevel="1"/>
    <col min="20" max="20" width="12.6640625" style="82" hidden="1" customWidth="1" outlineLevel="1"/>
    <col min="21" max="21" width="30.6640625" style="74" hidden="1" customWidth="1" outlineLevel="1"/>
    <col min="22" max="22" width="8.33203125" style="74" customWidth="1" collapsed="1"/>
    <col min="23" max="16384" width="8.6640625" style="74"/>
  </cols>
  <sheetData>
    <row r="1" spans="2:23" ht="63.6" customHeight="1" x14ac:dyDescent="0.25">
      <c r="B1" s="474" t="str">
        <f>+Rajtlista!B1</f>
        <v>SÍFUTÓ DIÁKOLIMPIA - 2020.02.12. - Mátraszentistván</v>
      </c>
      <c r="C1" s="495"/>
      <c r="D1" s="476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138"/>
      <c r="R1" s="138"/>
      <c r="U1" s="82"/>
    </row>
    <row r="2" spans="2:23" ht="48" customHeight="1" x14ac:dyDescent="0.25">
      <c r="B2" s="475" t="str">
        <f>+Rajtlista!B2:I2</f>
        <v xml:space="preserve">Egyéni futam / Individual Race </v>
      </c>
      <c r="C2" s="485"/>
      <c r="D2" s="486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  <c r="P2" s="475"/>
      <c r="Q2" s="139"/>
      <c r="R2" s="139"/>
      <c r="U2" s="82"/>
    </row>
    <row r="3" spans="2:23" ht="38.25" customHeight="1" thickBot="1" x14ac:dyDescent="0.3">
      <c r="B3" s="513" t="s">
        <v>71</v>
      </c>
      <c r="C3" s="514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320"/>
      <c r="R3" s="320"/>
      <c r="U3" s="82"/>
    </row>
    <row r="4" spans="2:23" s="277" customFormat="1" ht="33.6" customHeight="1" thickBot="1" x14ac:dyDescent="0.3">
      <c r="B4" s="170" t="s">
        <v>1</v>
      </c>
      <c r="C4" s="172" t="s">
        <v>2</v>
      </c>
      <c r="D4" s="174" t="s">
        <v>33</v>
      </c>
      <c r="E4" s="405" t="s">
        <v>3</v>
      </c>
      <c r="F4" s="249" t="s">
        <v>263</v>
      </c>
      <c r="G4" s="434" t="s">
        <v>274</v>
      </c>
      <c r="H4" s="321" t="s">
        <v>79</v>
      </c>
      <c r="I4" s="506" t="s">
        <v>4</v>
      </c>
      <c r="J4" s="507"/>
      <c r="K4" s="507"/>
      <c r="L4" s="508"/>
      <c r="M4" s="322" t="s">
        <v>7</v>
      </c>
      <c r="N4" s="322" t="s">
        <v>8</v>
      </c>
      <c r="O4" s="274" t="s">
        <v>31</v>
      </c>
      <c r="P4" s="452" t="s">
        <v>0</v>
      </c>
      <c r="Q4" s="435" t="s">
        <v>134</v>
      </c>
      <c r="R4" s="323" t="s">
        <v>133</v>
      </c>
      <c r="S4" s="324"/>
      <c r="T4" s="324" t="s">
        <v>68</v>
      </c>
      <c r="U4" s="324"/>
    </row>
    <row r="5" spans="2:23" ht="18.600000000000001" customHeight="1" thickTop="1" thickBot="1" x14ac:dyDescent="0.3">
      <c r="B5" s="509" t="str">
        <f>+Rajtlista!B5:G5</f>
        <v>I. kcs. Leány (2011-) - 0,5 km klasszikus</v>
      </c>
      <c r="C5" s="510"/>
      <c r="D5" s="511"/>
      <c r="E5" s="511"/>
      <c r="F5" s="511"/>
      <c r="G5" s="512"/>
      <c r="H5" s="325"/>
      <c r="I5" s="280" t="e">
        <f>'Lövészet beíró'!G5</f>
        <v>#N/A</v>
      </c>
      <c r="J5" s="281" t="e">
        <f>'Lövészet beíró'!H5</f>
        <v>#N/A</v>
      </c>
      <c r="K5" s="281" t="e">
        <f>'Lövészet beíró'!I5</f>
        <v>#N/A</v>
      </c>
      <c r="L5" s="282" t="e">
        <f>'Lövészet beíró'!J5</f>
        <v>#N/A</v>
      </c>
      <c r="M5" s="326"/>
      <c r="N5" s="326"/>
      <c r="O5" s="283"/>
      <c r="P5" s="453"/>
      <c r="Q5" s="283"/>
      <c r="R5" s="327"/>
      <c r="U5" s="82"/>
    </row>
    <row r="6" spans="2:23" ht="18.600000000000001" customHeight="1" outlineLevel="1" x14ac:dyDescent="0.25">
      <c r="B6" s="286">
        <f>Rajtlista!B6</f>
        <v>1</v>
      </c>
      <c r="C6" s="287" t="str">
        <f>Rajtlista!C6</f>
        <v>Nagy Sarolta</v>
      </c>
      <c r="D6" s="288" t="str">
        <f>+B5</f>
        <v>I. kcs. Leány (2011-) - 0,5 km klasszikus</v>
      </c>
      <c r="E6" s="427">
        <f>Rajtlista!E6</f>
        <v>40881</v>
      </c>
      <c r="F6" s="288" t="str">
        <f>Rajtlista!F6</f>
        <v>Pest</v>
      </c>
      <c r="G6" s="430" t="str">
        <f>Rajtlista!G6</f>
        <v>József Nádor Általános Iskola és Alapfokú Művészeti Iskola (ÖKO Iskola)</v>
      </c>
      <c r="H6" s="328"/>
      <c r="I6" s="291">
        <f>'Lövészet beíró'!G6</f>
        <v>0</v>
      </c>
      <c r="J6" s="292">
        <f>'Lövészet beíró'!H6</f>
        <v>0</v>
      </c>
      <c r="K6" s="292">
        <f>'Lövészet beíró'!I6</f>
        <v>0</v>
      </c>
      <c r="L6" s="293">
        <f>'Lövészet beíró'!J6</f>
        <v>0</v>
      </c>
      <c r="M6" s="329">
        <v>0</v>
      </c>
      <c r="N6" s="332" t="s">
        <v>34</v>
      </c>
      <c r="O6" s="295">
        <v>2.3842592592592591E-3</v>
      </c>
      <c r="P6" s="296">
        <f>IFERROR(RANK(O6,O6:O20,1),"")</f>
        <v>2</v>
      </c>
      <c r="Q6" s="294" t="str">
        <f t="shared" ref="Q6:Q20" si="0">IF(F6="HUN",O6,"")</f>
        <v/>
      </c>
      <c r="R6" s="296" t="str">
        <f t="shared" ref="R6" si="1">IFERROR(RANK(Q6,Q6:Q20,1),"")</f>
        <v/>
      </c>
      <c r="S6" s="82">
        <f>+B6</f>
        <v>1</v>
      </c>
      <c r="T6" s="330" t="str">
        <f>IFERROR(ROUND(IFERROR(N6-M6-O6,0)+(SUM(I6:L6)*VLOOKUP(D6,Kategóriák!$C:$N,11,FALSE)/24/60/60),10),"")</f>
        <v/>
      </c>
      <c r="U6" s="330"/>
      <c r="V6" s="445" t="str">
        <f t="shared" ref="V6:V69" si="2">IFERROR(IF((N6-M6)&lt;0,"HIBA!",""),"")</f>
        <v/>
      </c>
      <c r="W6" s="75"/>
    </row>
    <row r="7" spans="2:23" ht="18.600000000000001" customHeight="1" outlineLevel="1" x14ac:dyDescent="0.25">
      <c r="B7" s="187">
        <f>Rajtlista!B7</f>
        <v>2</v>
      </c>
      <c r="C7" s="255" t="str">
        <f>Rajtlista!C7</f>
        <v>Birner Léna Petra</v>
      </c>
      <c r="D7" s="256" t="str">
        <f>+D6</f>
        <v>I. kcs. Leány (2011-) - 0,5 km klasszikus</v>
      </c>
      <c r="E7" s="428">
        <f>Rajtlista!E7</f>
        <v>40808</v>
      </c>
      <c r="F7" s="256" t="str">
        <f>Rajtlista!F7</f>
        <v>Heves</v>
      </c>
      <c r="G7" s="431" t="str">
        <f>Rajtlista!G7</f>
        <v>Gyöngyösi Arany János Általános Iskola</v>
      </c>
      <c r="H7" s="331"/>
      <c r="I7" s="299">
        <f>'Lövészet beíró'!G7</f>
        <v>0</v>
      </c>
      <c r="J7" s="300">
        <f>'Lövészet beíró'!H7</f>
        <v>0</v>
      </c>
      <c r="K7" s="300">
        <f>'Lövészet beíró'!I7</f>
        <v>0</v>
      </c>
      <c r="L7" s="301">
        <f>'Lövészet beíró'!J7</f>
        <v>0</v>
      </c>
      <c r="M7" s="332">
        <v>0</v>
      </c>
      <c r="N7" s="332" t="s">
        <v>34</v>
      </c>
      <c r="O7" s="303">
        <v>2.6388888888888885E-3</v>
      </c>
      <c r="P7" s="304">
        <f t="shared" ref="P7" si="3">IFERROR(RANK(O7,O6:O20,1),"")</f>
        <v>3</v>
      </c>
      <c r="Q7" s="302" t="str">
        <f t="shared" si="0"/>
        <v/>
      </c>
      <c r="R7" s="333" t="str">
        <f t="shared" ref="R7" si="4">IFERROR(RANK(Q7,Q6:Q20,1),"")</f>
        <v/>
      </c>
      <c r="S7" s="82">
        <f t="shared" ref="S7:S70" si="5">+B7</f>
        <v>2</v>
      </c>
      <c r="T7" s="330" t="str">
        <f>IFERROR(ROUND(IFERROR(N7-M7-O7,0)+(SUM(I7:L7)*VLOOKUP(D7,Kategóriák!$C:$N,11,FALSE)/24/60/60),10),"")</f>
        <v/>
      </c>
      <c r="U7" s="330"/>
      <c r="V7" s="445" t="str">
        <f t="shared" si="2"/>
        <v/>
      </c>
    </row>
    <row r="8" spans="2:23" ht="18.600000000000001" customHeight="1" outlineLevel="1" x14ac:dyDescent="0.25">
      <c r="B8" s="187">
        <f>Rajtlista!B8</f>
        <v>3</v>
      </c>
      <c r="C8" s="255" t="str">
        <f>Rajtlista!C8</f>
        <v>Gergely Lujza Piroska</v>
      </c>
      <c r="D8" s="256" t="str">
        <f t="shared" ref="D8:D20" si="6">+D7</f>
        <v>I. kcs. Leány (2011-) - 0,5 km klasszikus</v>
      </c>
      <c r="E8" s="428">
        <f>Rajtlista!E8</f>
        <v>41163</v>
      </c>
      <c r="F8" s="256" t="str">
        <f>Rajtlista!F8</f>
        <v>Budapest</v>
      </c>
      <c r="G8" s="431" t="str">
        <f>Rajtlista!G8</f>
        <v>Budenz József Általános Iskola és Gimnázium</v>
      </c>
      <c r="H8" s="331"/>
      <c r="I8" s="299">
        <f>'Lövészet beíró'!G8</f>
        <v>0</v>
      </c>
      <c r="J8" s="300">
        <f>'Lövészet beíró'!H8</f>
        <v>0</v>
      </c>
      <c r="K8" s="300">
        <f>'Lövészet beíró'!I8</f>
        <v>0</v>
      </c>
      <c r="L8" s="301">
        <f>'Lövészet beíró'!J8</f>
        <v>0</v>
      </c>
      <c r="M8" s="332">
        <v>0</v>
      </c>
      <c r="N8" s="332" t="s">
        <v>34</v>
      </c>
      <c r="O8" s="303">
        <v>2.3495370370370371E-3</v>
      </c>
      <c r="P8" s="304">
        <f t="shared" ref="P8" si="7">IFERROR(RANK(O8,O6:O20,1),"")</f>
        <v>1</v>
      </c>
      <c r="Q8" s="302" t="str">
        <f t="shared" si="0"/>
        <v/>
      </c>
      <c r="R8" s="333" t="str">
        <f t="shared" ref="R8" si="8">IFERROR(RANK(Q8,Q6:Q20,1),"")</f>
        <v/>
      </c>
      <c r="S8" s="82">
        <f t="shared" si="5"/>
        <v>3</v>
      </c>
      <c r="T8" s="330" t="str">
        <f>IFERROR(ROUND(IFERROR(N8-M8-O8,0)+(SUM(I8:L8)*VLOOKUP(D8,Kategóriák!$C:$N,11,FALSE)/24/60/60),10),"")</f>
        <v/>
      </c>
      <c r="U8" s="330"/>
      <c r="V8" s="445" t="str">
        <f t="shared" si="2"/>
        <v/>
      </c>
    </row>
    <row r="9" spans="2:23" ht="18.600000000000001" customHeight="1" outlineLevel="1" x14ac:dyDescent="0.25">
      <c r="B9" s="187">
        <f>Rajtlista!B9</f>
        <v>4</v>
      </c>
      <c r="C9" s="255" t="str">
        <f>Rajtlista!C9</f>
        <v>Sári Laura</v>
      </c>
      <c r="D9" s="256" t="str">
        <f t="shared" si="6"/>
        <v>I. kcs. Leány (2011-) - 0,5 km klasszikus</v>
      </c>
      <c r="E9" s="428">
        <f>Rajtlista!E9</f>
        <v>41383</v>
      </c>
      <c r="F9" s="256" t="str">
        <f>Rajtlista!F9</f>
        <v>Győr-M-S</v>
      </c>
      <c r="G9" s="431" t="str">
        <f>Rajtlista!G9</f>
        <v>Prohászka Ottokár Orsolyita Gimnázium, Általános Iskola és Óvoda</v>
      </c>
      <c r="H9" s="331"/>
      <c r="I9" s="299">
        <f>'Lövészet beíró'!G9</f>
        <v>0</v>
      </c>
      <c r="J9" s="300">
        <f>'Lövészet beíró'!H9</f>
        <v>0</v>
      </c>
      <c r="K9" s="300">
        <f>'Lövészet beíró'!I9</f>
        <v>0</v>
      </c>
      <c r="L9" s="301">
        <f>'Lövészet beíró'!J9</f>
        <v>0</v>
      </c>
      <c r="M9" s="332">
        <v>0</v>
      </c>
      <c r="N9" s="332" t="s">
        <v>34</v>
      </c>
      <c r="O9" s="303" t="s">
        <v>339</v>
      </c>
      <c r="P9" s="304" t="str">
        <f t="shared" ref="P9" si="9">IFERROR(RANK(O9,O6:O20,1),"")</f>
        <v/>
      </c>
      <c r="Q9" s="302" t="str">
        <f t="shared" si="0"/>
        <v/>
      </c>
      <c r="R9" s="333" t="str">
        <f t="shared" ref="R9" si="10">IFERROR(RANK(Q9,Q6:Q20,1),"")</f>
        <v/>
      </c>
      <c r="S9" s="82">
        <f t="shared" si="5"/>
        <v>4</v>
      </c>
      <c r="T9" s="330" t="str">
        <f>IFERROR(ROUND(IFERROR(N9-M9-O9,0)+(SUM(I9:L9)*VLOOKUP(D9,Kategóriák!$C:$N,11,FALSE)/24/60/60),10),"")</f>
        <v/>
      </c>
      <c r="U9" s="330"/>
      <c r="V9" s="445" t="str">
        <f t="shared" si="2"/>
        <v/>
      </c>
    </row>
    <row r="10" spans="2:23" ht="18.600000000000001" customHeight="1" outlineLevel="1" x14ac:dyDescent="0.25">
      <c r="B10" s="187">
        <f>Rajtlista!B10</f>
        <v>5</v>
      </c>
      <c r="C10" s="255" t="str">
        <f>Rajtlista!C10</f>
        <v>Maus Virág</v>
      </c>
      <c r="D10" s="256" t="str">
        <f t="shared" si="6"/>
        <v>I. kcs. Leány (2011-) - 0,5 km klasszikus</v>
      </c>
      <c r="E10" s="428">
        <f>Rajtlista!E10</f>
        <v>40976</v>
      </c>
      <c r="F10" s="256" t="str">
        <f>Rajtlista!F10</f>
        <v>Budapest</v>
      </c>
      <c r="G10" s="431" t="str">
        <f>Rajtlista!G10</f>
        <v>Budenz József Általános Iskola és Gimnázium</v>
      </c>
      <c r="H10" s="331"/>
      <c r="I10" s="299">
        <f>'Lövészet beíró'!G10</f>
        <v>0</v>
      </c>
      <c r="J10" s="300">
        <f>'Lövészet beíró'!H10</f>
        <v>0</v>
      </c>
      <c r="K10" s="300">
        <f>'Lövészet beíró'!I10</f>
        <v>0</v>
      </c>
      <c r="L10" s="301">
        <f>'Lövészet beíró'!J10</f>
        <v>0</v>
      </c>
      <c r="M10" s="332">
        <v>0</v>
      </c>
      <c r="N10" s="332" t="s">
        <v>34</v>
      </c>
      <c r="O10" s="303">
        <v>2.8356481481481479E-3</v>
      </c>
      <c r="P10" s="304">
        <f t="shared" ref="P10" si="11">IFERROR(RANK(O10,O6:O20,1),"")</f>
        <v>6</v>
      </c>
      <c r="Q10" s="302" t="str">
        <f t="shared" si="0"/>
        <v/>
      </c>
      <c r="R10" s="333" t="str">
        <f t="shared" ref="R10" si="12">IFERROR(RANK(Q10,Q6:Q20,1),"")</f>
        <v/>
      </c>
      <c r="S10" s="82">
        <f t="shared" si="5"/>
        <v>5</v>
      </c>
      <c r="T10" s="330" t="str">
        <f>IFERROR(ROUND(IFERROR(N10-M10-O10,0)+(SUM(I10:L10)*VLOOKUP(D10,Kategóriák!$C:$N,11,FALSE)/24/60/60),10),"")</f>
        <v/>
      </c>
      <c r="U10" s="330"/>
      <c r="V10" s="445" t="str">
        <f t="shared" si="2"/>
        <v/>
      </c>
    </row>
    <row r="11" spans="2:23" ht="18.600000000000001" customHeight="1" outlineLevel="1" x14ac:dyDescent="0.25">
      <c r="B11" s="187">
        <f>Rajtlista!B11</f>
        <v>6</v>
      </c>
      <c r="C11" s="255" t="str">
        <f>Rajtlista!C11</f>
        <v>Rosivall Emma Nóra</v>
      </c>
      <c r="D11" s="256" t="str">
        <f t="shared" si="6"/>
        <v>I. kcs. Leány (2011-) - 0,5 km klasszikus</v>
      </c>
      <c r="E11" s="428">
        <f>Rajtlista!E11</f>
        <v>40806</v>
      </c>
      <c r="F11" s="256" t="str">
        <f>Rajtlista!F11</f>
        <v>Budapest</v>
      </c>
      <c r="G11" s="431" t="str">
        <f>Rajtlista!G11</f>
        <v>Budenz József Általános Iskola és Gimnázium</v>
      </c>
      <c r="H11" s="331"/>
      <c r="I11" s="299">
        <f>'Lövészet beíró'!G11</f>
        <v>0</v>
      </c>
      <c r="J11" s="300">
        <f>'Lövészet beíró'!H11</f>
        <v>0</v>
      </c>
      <c r="K11" s="300">
        <f>'Lövészet beíró'!I11</f>
        <v>0</v>
      </c>
      <c r="L11" s="301">
        <f>'Lövészet beíró'!J11</f>
        <v>0</v>
      </c>
      <c r="M11" s="332">
        <v>0</v>
      </c>
      <c r="N11" s="332" t="s">
        <v>34</v>
      </c>
      <c r="O11" s="303">
        <v>2.673611111111111E-3</v>
      </c>
      <c r="P11" s="304">
        <f t="shared" ref="P11" si="13">IFERROR(RANK(O11,O6:O20,1),"")</f>
        <v>4</v>
      </c>
      <c r="Q11" s="302" t="str">
        <f t="shared" si="0"/>
        <v/>
      </c>
      <c r="R11" s="333" t="str">
        <f t="shared" ref="R11" si="14">IFERROR(RANK(Q11,Q6:Q20,1),"")</f>
        <v/>
      </c>
      <c r="S11" s="82">
        <f t="shared" si="5"/>
        <v>6</v>
      </c>
      <c r="T11" s="330" t="str">
        <f>IFERROR(ROUND(IFERROR(N11-M11-O11,0)+(SUM(I11:L11)*VLOOKUP(D11,Kategóriák!$C:$N,11,FALSE)/24/60/60),10),"")</f>
        <v/>
      </c>
      <c r="U11" s="330"/>
      <c r="V11" s="445" t="str">
        <f t="shared" si="2"/>
        <v/>
      </c>
    </row>
    <row r="12" spans="2:23" ht="18.600000000000001" customHeight="1" outlineLevel="1" x14ac:dyDescent="0.25">
      <c r="B12" s="187">
        <f>Rajtlista!B12</f>
        <v>7</v>
      </c>
      <c r="C12" s="255" t="str">
        <f>Rajtlista!C12</f>
        <v>Bozóki Barbara</v>
      </c>
      <c r="D12" s="256" t="str">
        <f t="shared" si="6"/>
        <v>I. kcs. Leány (2011-) - 0,5 km klasszikus</v>
      </c>
      <c r="E12" s="428">
        <f>Rajtlista!E12</f>
        <v>41388</v>
      </c>
      <c r="F12" s="256" t="str">
        <f>Rajtlista!F12</f>
        <v>Pest</v>
      </c>
      <c r="G12" s="431" t="str">
        <f>Rajtlista!G12</f>
        <v>Péceli Integrált Oktatási Központ Általános Iskola és Gimnázium</v>
      </c>
      <c r="H12" s="331"/>
      <c r="I12" s="299">
        <f>'Lövészet beíró'!G12</f>
        <v>0</v>
      </c>
      <c r="J12" s="300">
        <f>'Lövészet beíró'!H12</f>
        <v>0</v>
      </c>
      <c r="K12" s="300">
        <f>'Lövészet beíró'!I12</f>
        <v>0</v>
      </c>
      <c r="L12" s="301">
        <f>'Lövészet beíró'!J12</f>
        <v>0</v>
      </c>
      <c r="M12" s="332">
        <v>0</v>
      </c>
      <c r="N12" s="332" t="s">
        <v>34</v>
      </c>
      <c r="O12" s="303">
        <v>2.8009259259259259E-3</v>
      </c>
      <c r="P12" s="304">
        <f t="shared" ref="P12" si="15">IFERROR(RANK(O12,O6:O20,1),"")</f>
        <v>5</v>
      </c>
      <c r="Q12" s="302" t="str">
        <f t="shared" si="0"/>
        <v/>
      </c>
      <c r="R12" s="333" t="str">
        <f t="shared" ref="R12" si="16">IFERROR(RANK(Q12,Q6:Q20,1),"")</f>
        <v/>
      </c>
      <c r="S12" s="82">
        <f t="shared" si="5"/>
        <v>7</v>
      </c>
      <c r="T12" s="330" t="str">
        <f>IFERROR(ROUND(IFERROR(N12-M12-O12,0)+(SUM(I12:L12)*VLOOKUP(D12,Kategóriák!$C:$N,11,FALSE)/24/60/60),10),"")</f>
        <v/>
      </c>
      <c r="U12" s="330"/>
      <c r="V12" s="445" t="str">
        <f t="shared" si="2"/>
        <v/>
      </c>
    </row>
    <row r="13" spans="2:23" ht="18.600000000000001" hidden="1" customHeight="1" outlineLevel="1" x14ac:dyDescent="0.25">
      <c r="B13" s="187">
        <f>Rajtlista!B13</f>
        <v>0</v>
      </c>
      <c r="C13" s="255" t="str">
        <f>Rajtlista!C13</f>
        <v/>
      </c>
      <c r="D13" s="256" t="str">
        <f t="shared" si="6"/>
        <v>I. kcs. Leány (2011-) - 0,5 km klasszikus</v>
      </c>
      <c r="E13" s="428" t="str">
        <f>Rajtlista!E13</f>
        <v/>
      </c>
      <c r="F13" s="256" t="str">
        <f>Rajtlista!F13</f>
        <v/>
      </c>
      <c r="G13" s="431" t="str">
        <f>Rajtlista!G13</f>
        <v/>
      </c>
      <c r="H13" s="331" t="str">
        <f>IFERROR(VLOOKUP($B13,'Nevezési lista'!$C$4:$K$113,6,FALSE),"")</f>
        <v/>
      </c>
      <c r="I13" s="299">
        <f>'Lövészet beíró'!G13</f>
        <v>0</v>
      </c>
      <c r="J13" s="300">
        <f>'Lövészet beíró'!H13</f>
        <v>0</v>
      </c>
      <c r="K13" s="300">
        <f>'Lövészet beíró'!I13</f>
        <v>0</v>
      </c>
      <c r="L13" s="301">
        <f>'Lövészet beíró'!J13</f>
        <v>0</v>
      </c>
      <c r="M13" s="332" t="str">
        <f>IF(B13&gt;0,Rajtlista!H13,"")</f>
        <v/>
      </c>
      <c r="N13" s="332" t="s">
        <v>34</v>
      </c>
      <c r="O13" s="303" t="str">
        <f t="shared" ref="O13:O20" si="17">IFERROR(N13-M13,"")</f>
        <v/>
      </c>
      <c r="P13" s="304" t="str">
        <f t="shared" ref="P13" si="18">IFERROR(RANK(O13,O6:O20,1),"")</f>
        <v/>
      </c>
      <c r="Q13" s="302" t="str">
        <f t="shared" si="0"/>
        <v/>
      </c>
      <c r="R13" s="333" t="str">
        <f t="shared" ref="R13" si="19">IFERROR(RANK(Q13,Q6:Q20,1),"")</f>
        <v/>
      </c>
      <c r="S13" s="82">
        <f t="shared" si="5"/>
        <v>0</v>
      </c>
      <c r="T13" s="330" t="str">
        <f>IFERROR(ROUND(IFERROR(N13-M13-O13,0)+(SUM(I13:L13)*VLOOKUP(D13,Kategóriák!$C:$N,11,FALSE)/24/60/60),10),"")</f>
        <v/>
      </c>
      <c r="U13" s="330"/>
      <c r="V13" s="445" t="str">
        <f t="shared" si="2"/>
        <v/>
      </c>
    </row>
    <row r="14" spans="2:23" ht="18.600000000000001" hidden="1" customHeight="1" outlineLevel="1" x14ac:dyDescent="0.25">
      <c r="B14" s="187">
        <f>Rajtlista!B14</f>
        <v>0</v>
      </c>
      <c r="C14" s="255" t="str">
        <f>Rajtlista!C14</f>
        <v/>
      </c>
      <c r="D14" s="256" t="str">
        <f t="shared" si="6"/>
        <v>I. kcs. Leány (2011-) - 0,5 km klasszikus</v>
      </c>
      <c r="E14" s="428" t="str">
        <f>Rajtlista!E14</f>
        <v/>
      </c>
      <c r="F14" s="256" t="str">
        <f>Rajtlista!F14</f>
        <v/>
      </c>
      <c r="G14" s="431" t="str">
        <f>Rajtlista!G14</f>
        <v/>
      </c>
      <c r="H14" s="331" t="str">
        <f>IFERROR(VLOOKUP($B14,'Nevezési lista'!$C$4:$K$113,6,FALSE),"")</f>
        <v/>
      </c>
      <c r="I14" s="299">
        <f>'Lövészet beíró'!G14</f>
        <v>0</v>
      </c>
      <c r="J14" s="300">
        <f>'Lövészet beíró'!H14</f>
        <v>0</v>
      </c>
      <c r="K14" s="300">
        <f>'Lövészet beíró'!I14</f>
        <v>0</v>
      </c>
      <c r="L14" s="301">
        <f>'Lövészet beíró'!J14</f>
        <v>0</v>
      </c>
      <c r="M14" s="332" t="str">
        <f>IF(B14&gt;0,Rajtlista!H14,"")</f>
        <v/>
      </c>
      <c r="N14" s="332" t="s">
        <v>34</v>
      </c>
      <c r="O14" s="303" t="str">
        <f t="shared" si="17"/>
        <v/>
      </c>
      <c r="P14" s="304" t="str">
        <f t="shared" ref="P14" si="20">IFERROR(RANK(O14,O6:O20,1),"")</f>
        <v/>
      </c>
      <c r="Q14" s="302" t="str">
        <f t="shared" si="0"/>
        <v/>
      </c>
      <c r="R14" s="333" t="str">
        <f t="shared" ref="R14" si="21">IFERROR(RANK(Q14,Q6:Q20,1),"")</f>
        <v/>
      </c>
      <c r="S14" s="82">
        <f t="shared" si="5"/>
        <v>0</v>
      </c>
      <c r="T14" s="330" t="str">
        <f>IFERROR(ROUND(IFERROR(N14-M14-O14,0)+(SUM(I14:L14)*VLOOKUP(D14,Kategóriák!$C:$N,11,FALSE)/24/60/60),10),"")</f>
        <v/>
      </c>
      <c r="U14" s="330"/>
      <c r="V14" s="445" t="str">
        <f t="shared" si="2"/>
        <v/>
      </c>
    </row>
    <row r="15" spans="2:23" ht="18.600000000000001" hidden="1" customHeight="1" outlineLevel="1" x14ac:dyDescent="0.25">
      <c r="B15" s="187">
        <f>Rajtlista!B15</f>
        <v>0</v>
      </c>
      <c r="C15" s="255" t="str">
        <f>Rajtlista!C15</f>
        <v/>
      </c>
      <c r="D15" s="256" t="str">
        <f t="shared" si="6"/>
        <v>I. kcs. Leány (2011-) - 0,5 km klasszikus</v>
      </c>
      <c r="E15" s="428" t="str">
        <f>Rajtlista!E15</f>
        <v/>
      </c>
      <c r="F15" s="256" t="str">
        <f>Rajtlista!F15</f>
        <v/>
      </c>
      <c r="G15" s="431" t="str">
        <f>Rajtlista!G15</f>
        <v/>
      </c>
      <c r="H15" s="331" t="str">
        <f>IFERROR(VLOOKUP($B15,'Nevezési lista'!$C$4:$K$113,6,FALSE),"")</f>
        <v/>
      </c>
      <c r="I15" s="299">
        <f>'Lövészet beíró'!G15</f>
        <v>0</v>
      </c>
      <c r="J15" s="300">
        <f>'Lövészet beíró'!H15</f>
        <v>0</v>
      </c>
      <c r="K15" s="300">
        <f>'Lövészet beíró'!I15</f>
        <v>0</v>
      </c>
      <c r="L15" s="301">
        <f>'Lövészet beíró'!J15</f>
        <v>0</v>
      </c>
      <c r="M15" s="332" t="str">
        <f>IF(B15&gt;0,Rajtlista!H15,"")</f>
        <v/>
      </c>
      <c r="N15" s="332" t="s">
        <v>34</v>
      </c>
      <c r="O15" s="303" t="str">
        <f t="shared" si="17"/>
        <v/>
      </c>
      <c r="P15" s="304" t="str">
        <f t="shared" ref="P15" si="22">IFERROR(RANK(O15,O6:O20,1),"")</f>
        <v/>
      </c>
      <c r="Q15" s="302" t="str">
        <f t="shared" si="0"/>
        <v/>
      </c>
      <c r="R15" s="333" t="str">
        <f t="shared" ref="R15" si="23">IFERROR(RANK(Q15,Q6:Q20,1),"")</f>
        <v/>
      </c>
      <c r="S15" s="82">
        <f t="shared" si="5"/>
        <v>0</v>
      </c>
      <c r="T15" s="330" t="str">
        <f>IFERROR(ROUND(IFERROR(N15-M15-O15,0)+(SUM(I15:L15)*VLOOKUP(D15,Kategóriák!$C:$N,11,FALSE)/24/60/60),10),"")</f>
        <v/>
      </c>
      <c r="U15" s="330"/>
      <c r="V15" s="445" t="str">
        <f t="shared" si="2"/>
        <v/>
      </c>
    </row>
    <row r="16" spans="2:23" ht="18.600000000000001" hidden="1" customHeight="1" outlineLevel="1" x14ac:dyDescent="0.25">
      <c r="B16" s="187">
        <f>Rajtlista!B16</f>
        <v>0</v>
      </c>
      <c r="C16" s="255" t="str">
        <f>Rajtlista!C16</f>
        <v/>
      </c>
      <c r="D16" s="256" t="str">
        <f t="shared" si="6"/>
        <v>I. kcs. Leány (2011-) - 0,5 km klasszikus</v>
      </c>
      <c r="E16" s="428" t="str">
        <f>Rajtlista!E16</f>
        <v/>
      </c>
      <c r="F16" s="256" t="str">
        <f>Rajtlista!F16</f>
        <v/>
      </c>
      <c r="G16" s="431" t="str">
        <f>Rajtlista!G16</f>
        <v/>
      </c>
      <c r="H16" s="331" t="str">
        <f>IFERROR(VLOOKUP($B16,'Nevezési lista'!$C$4:$K$113,6,FALSE),"")</f>
        <v/>
      </c>
      <c r="I16" s="299">
        <f>'Lövészet beíró'!G16</f>
        <v>0</v>
      </c>
      <c r="J16" s="300">
        <f>'Lövészet beíró'!H16</f>
        <v>0</v>
      </c>
      <c r="K16" s="300">
        <f>'Lövészet beíró'!I16</f>
        <v>0</v>
      </c>
      <c r="L16" s="301">
        <f>'Lövészet beíró'!J16</f>
        <v>0</v>
      </c>
      <c r="M16" s="332" t="str">
        <f>IF(B16&gt;0,Rajtlista!H16,"")</f>
        <v/>
      </c>
      <c r="N16" s="332" t="s">
        <v>34</v>
      </c>
      <c r="O16" s="303" t="str">
        <f t="shared" si="17"/>
        <v/>
      </c>
      <c r="P16" s="304" t="str">
        <f t="shared" ref="P16" si="24">IFERROR(RANK(O16,O6:O20,1),"")</f>
        <v/>
      </c>
      <c r="Q16" s="302" t="str">
        <f t="shared" si="0"/>
        <v/>
      </c>
      <c r="R16" s="333" t="str">
        <f t="shared" ref="R16" si="25">IFERROR(RANK(Q16,Q6:Q20,1),"")</f>
        <v/>
      </c>
      <c r="S16" s="82">
        <f t="shared" si="5"/>
        <v>0</v>
      </c>
      <c r="T16" s="330" t="str">
        <f>IFERROR(ROUND(IFERROR(N16-M16-O16,0)+(SUM(I16:L16)*VLOOKUP(D16,Kategóriák!$C:$N,11,FALSE)/24/60/60),10),"")</f>
        <v/>
      </c>
      <c r="U16" s="330"/>
      <c r="V16" s="445" t="str">
        <f t="shared" si="2"/>
        <v/>
      </c>
    </row>
    <row r="17" spans="2:22" ht="18.600000000000001" hidden="1" customHeight="1" outlineLevel="1" x14ac:dyDescent="0.25">
      <c r="B17" s="187">
        <f>Rajtlista!B17</f>
        <v>0</v>
      </c>
      <c r="C17" s="255" t="str">
        <f>Rajtlista!C17</f>
        <v/>
      </c>
      <c r="D17" s="256" t="str">
        <f t="shared" si="6"/>
        <v>I. kcs. Leány (2011-) - 0,5 km klasszikus</v>
      </c>
      <c r="E17" s="428" t="str">
        <f>Rajtlista!E17</f>
        <v/>
      </c>
      <c r="F17" s="256" t="str">
        <f>Rajtlista!F17</f>
        <v/>
      </c>
      <c r="G17" s="431" t="str">
        <f>Rajtlista!G17</f>
        <v/>
      </c>
      <c r="H17" s="331" t="str">
        <f>IFERROR(VLOOKUP($B17,'Nevezési lista'!$C$4:$K$113,6,FALSE),"")</f>
        <v/>
      </c>
      <c r="I17" s="299">
        <f>'Lövészet beíró'!G17</f>
        <v>0</v>
      </c>
      <c r="J17" s="300">
        <f>'Lövészet beíró'!H17</f>
        <v>0</v>
      </c>
      <c r="K17" s="300">
        <f>'Lövészet beíró'!I17</f>
        <v>0</v>
      </c>
      <c r="L17" s="301">
        <f>'Lövészet beíró'!J17</f>
        <v>0</v>
      </c>
      <c r="M17" s="332" t="str">
        <f>IF(B17&gt;0,Rajtlista!H17,"")</f>
        <v/>
      </c>
      <c r="N17" s="332" t="s">
        <v>34</v>
      </c>
      <c r="O17" s="303" t="str">
        <f t="shared" si="17"/>
        <v/>
      </c>
      <c r="P17" s="304" t="str">
        <f t="shared" ref="P17" si="26">IFERROR(RANK(O17,O6:O20,1),"")</f>
        <v/>
      </c>
      <c r="Q17" s="302" t="str">
        <f t="shared" si="0"/>
        <v/>
      </c>
      <c r="R17" s="333" t="str">
        <f t="shared" ref="R17" si="27">IFERROR(RANK(Q17,Q6:Q20,1),"")</f>
        <v/>
      </c>
      <c r="S17" s="82">
        <f t="shared" si="5"/>
        <v>0</v>
      </c>
      <c r="T17" s="330" t="str">
        <f>IFERROR(ROUND(IFERROR(N17-M17-O17,0)+(SUM(I17:L17)*VLOOKUP(D17,Kategóriák!$C:$N,11,FALSE)/24/60/60),10),"")</f>
        <v/>
      </c>
      <c r="U17" s="330"/>
      <c r="V17" s="445" t="str">
        <f t="shared" si="2"/>
        <v/>
      </c>
    </row>
    <row r="18" spans="2:22" ht="18.600000000000001" hidden="1" customHeight="1" outlineLevel="1" x14ac:dyDescent="0.25">
      <c r="B18" s="187">
        <f>Rajtlista!B18</f>
        <v>0</v>
      </c>
      <c r="C18" s="255" t="str">
        <f>Rajtlista!C18</f>
        <v/>
      </c>
      <c r="D18" s="256" t="str">
        <f t="shared" si="6"/>
        <v>I. kcs. Leány (2011-) - 0,5 km klasszikus</v>
      </c>
      <c r="E18" s="428" t="str">
        <f>Rajtlista!E18</f>
        <v/>
      </c>
      <c r="F18" s="256" t="str">
        <f>Rajtlista!F18</f>
        <v/>
      </c>
      <c r="G18" s="431" t="str">
        <f>Rajtlista!G18</f>
        <v/>
      </c>
      <c r="H18" s="331" t="str">
        <f>IFERROR(VLOOKUP($B18,'Nevezési lista'!$C$4:$K$113,6,FALSE),"")</f>
        <v/>
      </c>
      <c r="I18" s="299">
        <f>'Lövészet beíró'!G18</f>
        <v>0</v>
      </c>
      <c r="J18" s="300">
        <f>'Lövészet beíró'!H18</f>
        <v>0</v>
      </c>
      <c r="K18" s="300">
        <f>'Lövészet beíró'!I18</f>
        <v>0</v>
      </c>
      <c r="L18" s="301">
        <f>'Lövészet beíró'!J18</f>
        <v>0</v>
      </c>
      <c r="M18" s="332" t="str">
        <f>IF(B18&gt;0,Rajtlista!H18,"")</f>
        <v/>
      </c>
      <c r="N18" s="332" t="s">
        <v>34</v>
      </c>
      <c r="O18" s="303" t="str">
        <f t="shared" si="17"/>
        <v/>
      </c>
      <c r="P18" s="304" t="str">
        <f t="shared" ref="P18" si="28">IFERROR(RANK(O18,O6:O20,1),"")</f>
        <v/>
      </c>
      <c r="Q18" s="302" t="str">
        <f t="shared" si="0"/>
        <v/>
      </c>
      <c r="R18" s="333" t="str">
        <f t="shared" ref="R18" si="29">IFERROR(RANK(Q18,Q6:Q20,1),"")</f>
        <v/>
      </c>
      <c r="S18" s="82">
        <f t="shared" si="5"/>
        <v>0</v>
      </c>
      <c r="T18" s="330" t="str">
        <f>IFERROR(ROUND(IFERROR(N18-M18-O18,0)+(SUM(I18:L18)*VLOOKUP(D18,Kategóriák!$C:$N,11,FALSE)/24/60/60),10),"")</f>
        <v/>
      </c>
      <c r="U18" s="330"/>
      <c r="V18" s="445" t="str">
        <f t="shared" si="2"/>
        <v/>
      </c>
    </row>
    <row r="19" spans="2:22" ht="18.600000000000001" hidden="1" customHeight="1" outlineLevel="1" x14ac:dyDescent="0.25">
      <c r="B19" s="187">
        <f>Rajtlista!B19</f>
        <v>0</v>
      </c>
      <c r="C19" s="255" t="str">
        <f>Rajtlista!C19</f>
        <v/>
      </c>
      <c r="D19" s="256" t="str">
        <f t="shared" si="6"/>
        <v>I. kcs. Leány (2011-) - 0,5 km klasszikus</v>
      </c>
      <c r="E19" s="428" t="str">
        <f>Rajtlista!E19</f>
        <v/>
      </c>
      <c r="F19" s="256" t="str">
        <f>Rajtlista!F19</f>
        <v/>
      </c>
      <c r="G19" s="431" t="str">
        <f>Rajtlista!G19</f>
        <v/>
      </c>
      <c r="H19" s="331"/>
      <c r="I19" s="299">
        <f>'Lövészet beíró'!G19</f>
        <v>0</v>
      </c>
      <c r="J19" s="300">
        <f>'Lövészet beíró'!H19</f>
        <v>0</v>
      </c>
      <c r="K19" s="300">
        <f>'Lövészet beíró'!I19</f>
        <v>0</v>
      </c>
      <c r="L19" s="301">
        <f>'Lövészet beíró'!J19</f>
        <v>0</v>
      </c>
      <c r="M19" s="332" t="str">
        <f>IF(B19&gt;0,Rajtlista!H19,"")</f>
        <v/>
      </c>
      <c r="N19" s="332" t="s">
        <v>34</v>
      </c>
      <c r="O19" s="303" t="str">
        <f t="shared" si="17"/>
        <v/>
      </c>
      <c r="P19" s="304" t="str">
        <f t="shared" ref="P19" si="30">IFERROR(RANK(O19,O6:O20,1),"")</f>
        <v/>
      </c>
      <c r="Q19" s="302" t="str">
        <f t="shared" si="0"/>
        <v/>
      </c>
      <c r="R19" s="333" t="str">
        <f t="shared" ref="R19" si="31">IFERROR(RANK(Q19,Q6:Q20,1),"")</f>
        <v/>
      </c>
      <c r="S19" s="82">
        <f t="shared" si="5"/>
        <v>0</v>
      </c>
      <c r="T19" s="330" t="str">
        <f>IFERROR(ROUND(IFERROR(N19-M19-O19,0)+(SUM(I19:L19)*VLOOKUP(D19,Kategóriák!$C:$N,11,FALSE)/24/60/60),10),"")</f>
        <v/>
      </c>
      <c r="U19" s="330"/>
      <c r="V19" s="445" t="str">
        <f t="shared" si="2"/>
        <v/>
      </c>
    </row>
    <row r="20" spans="2:22" ht="18.600000000000001" hidden="1" customHeight="1" outlineLevel="1" x14ac:dyDescent="0.25">
      <c r="B20" s="187">
        <f>Rajtlista!B20</f>
        <v>0</v>
      </c>
      <c r="C20" s="255" t="str">
        <f>Rajtlista!C20</f>
        <v/>
      </c>
      <c r="D20" s="256" t="str">
        <f t="shared" si="6"/>
        <v>I. kcs. Leány (2011-) - 0,5 km klasszikus</v>
      </c>
      <c r="E20" s="428" t="str">
        <f>Rajtlista!E20</f>
        <v/>
      </c>
      <c r="F20" s="256" t="str">
        <f>Rajtlista!F20</f>
        <v/>
      </c>
      <c r="G20" s="431" t="str">
        <f>Rajtlista!G20</f>
        <v/>
      </c>
      <c r="H20" s="331"/>
      <c r="I20" s="299">
        <f>'Lövészet beíró'!G20</f>
        <v>0</v>
      </c>
      <c r="J20" s="300">
        <f>'Lövészet beíró'!H20</f>
        <v>0</v>
      </c>
      <c r="K20" s="300">
        <f>'Lövészet beíró'!I20</f>
        <v>0</v>
      </c>
      <c r="L20" s="301">
        <f>'Lövészet beíró'!J20</f>
        <v>0</v>
      </c>
      <c r="M20" s="332" t="str">
        <f>IF(B20&gt;0,Rajtlista!H20,"")</f>
        <v/>
      </c>
      <c r="N20" s="332" t="s">
        <v>34</v>
      </c>
      <c r="O20" s="303" t="str">
        <f t="shared" si="17"/>
        <v/>
      </c>
      <c r="P20" s="304" t="str">
        <f t="shared" ref="P20" si="32">IFERROR(RANK(O20,O6:O20,1),"")</f>
        <v/>
      </c>
      <c r="Q20" s="302" t="str">
        <f t="shared" si="0"/>
        <v/>
      </c>
      <c r="R20" s="333" t="str">
        <f t="shared" ref="R20" si="33">IFERROR(RANK(Q20,Q6:Q20,1),"")</f>
        <v/>
      </c>
      <c r="S20" s="82">
        <f t="shared" si="5"/>
        <v>0</v>
      </c>
      <c r="T20" s="330" t="str">
        <f>IFERROR(ROUND(IFERROR(N20-M20-O20,0)+(SUM(I20:L20)*VLOOKUP(D20,Kategóriák!$C:$N,11,FALSE)/24/60/60),10),"")</f>
        <v/>
      </c>
      <c r="U20" s="330"/>
      <c r="V20" s="445" t="str">
        <f t="shared" si="2"/>
        <v/>
      </c>
    </row>
    <row r="21" spans="2:22" ht="18.600000000000001" customHeight="1" outlineLevel="1" thickBot="1" x14ac:dyDescent="0.3">
      <c r="B21" s="334"/>
      <c r="C21" s="335"/>
      <c r="D21" s="336"/>
      <c r="E21" s="429"/>
      <c r="F21" s="336"/>
      <c r="G21" s="432"/>
      <c r="H21" s="336"/>
      <c r="I21" s="337"/>
      <c r="J21" s="337"/>
      <c r="K21" s="337"/>
      <c r="L21" s="337"/>
      <c r="M21" s="338"/>
      <c r="N21" s="338"/>
      <c r="O21" s="339"/>
      <c r="P21" s="454"/>
      <c r="Q21" s="339"/>
      <c r="R21" s="340"/>
      <c r="S21" s="82">
        <f t="shared" si="5"/>
        <v>0</v>
      </c>
      <c r="T21" s="330" t="str">
        <f>IFERROR(ROUND(IFERROR(N21-M21-O21,0)+(SUM(I21:L21)*VLOOKUP(D21,Kategóriák!$C:$N,11,FALSE)/24/60/60),10),"")</f>
        <v/>
      </c>
      <c r="U21" s="330"/>
      <c r="V21" s="445" t="str">
        <f t="shared" si="2"/>
        <v/>
      </c>
    </row>
    <row r="22" spans="2:22" ht="18.600000000000001" customHeight="1" thickBot="1" x14ac:dyDescent="0.3">
      <c r="B22" s="509" t="str">
        <f>+Rajtlista!B22:G22</f>
        <v>I. kcs. Fiú (2011-) - 0,5 km klasszikus</v>
      </c>
      <c r="C22" s="510"/>
      <c r="D22" s="511"/>
      <c r="E22" s="511"/>
      <c r="F22" s="511"/>
      <c r="G22" s="512"/>
      <c r="H22" s="341"/>
      <c r="I22" s="280" t="e">
        <f>'Lövészet beíró'!G22</f>
        <v>#N/A</v>
      </c>
      <c r="J22" s="281" t="e">
        <f>'Lövészet beíró'!H22</f>
        <v>#N/A</v>
      </c>
      <c r="K22" s="281" t="e">
        <f>'Lövészet beíró'!I22</f>
        <v>#N/A</v>
      </c>
      <c r="L22" s="282" t="e">
        <f>'Lövészet beíró'!J22</f>
        <v>#N/A</v>
      </c>
      <c r="M22" s="326"/>
      <c r="N22" s="326"/>
      <c r="O22" s="283"/>
      <c r="P22" s="453"/>
      <c r="Q22" s="283"/>
      <c r="R22" s="327"/>
      <c r="S22" s="82" t="str">
        <f t="shared" si="5"/>
        <v>I. kcs. Fiú (2011-) - 0,5 km klasszikus</v>
      </c>
      <c r="T22" s="330" t="str">
        <f>IFERROR(ROUND(IFERROR(N22-M22-O22,0)+(SUM(I22:L22)*VLOOKUP(D22,Kategóriák!$C:$N,11,FALSE)/24/60/60),10),"")</f>
        <v/>
      </c>
      <c r="U22" s="330"/>
      <c r="V22" s="445" t="str">
        <f t="shared" si="2"/>
        <v/>
      </c>
    </row>
    <row r="23" spans="2:22" ht="18.600000000000001" customHeight="1" outlineLevel="1" x14ac:dyDescent="0.25">
      <c r="B23" s="286">
        <f>Rajtlista!B23</f>
        <v>8</v>
      </c>
      <c r="C23" s="287" t="str">
        <f>Rajtlista!C23</f>
        <v>Szabó Botond</v>
      </c>
      <c r="D23" s="288" t="str">
        <f>+B22</f>
        <v>I. kcs. Fiú (2011-) - 0,5 km klasszikus</v>
      </c>
      <c r="E23" s="427">
        <f>Rajtlista!E23</f>
        <v>40819</v>
      </c>
      <c r="F23" s="288" t="str">
        <f>Rajtlista!F23</f>
        <v>Heves</v>
      </c>
      <c r="G23" s="430" t="str">
        <f>Rajtlista!G23</f>
        <v>Gyöngyöshalászi Széchenyi István Általános Iskola</v>
      </c>
      <c r="H23" s="328"/>
      <c r="I23" s="291">
        <f>'Lövészet beíró'!G23</f>
        <v>0</v>
      </c>
      <c r="J23" s="292">
        <f>'Lövészet beíró'!H23</f>
        <v>0</v>
      </c>
      <c r="K23" s="292">
        <f>'Lövészet beíró'!I23</f>
        <v>0</v>
      </c>
      <c r="L23" s="293">
        <f>'Lövészet beíró'!J23</f>
        <v>0</v>
      </c>
      <c r="M23" s="329">
        <v>0</v>
      </c>
      <c r="N23" s="329" t="s">
        <v>34</v>
      </c>
      <c r="O23" s="295" t="s">
        <v>339</v>
      </c>
      <c r="P23" s="296" t="str">
        <f t="shared" ref="P23" si="34">IFERROR(RANK(O23,O23:O37,1),"")</f>
        <v/>
      </c>
      <c r="Q23" s="294" t="str">
        <f t="shared" ref="Q23:Q37" si="35">IF(F23="HUN",O23,"")</f>
        <v/>
      </c>
      <c r="R23" s="296" t="str">
        <f t="shared" ref="R23" si="36">IFERROR(RANK(Q23,Q23:Q37,1),"")</f>
        <v/>
      </c>
      <c r="S23" s="82">
        <f t="shared" si="5"/>
        <v>8</v>
      </c>
      <c r="T23" s="330" t="str">
        <f>IFERROR(ROUND(IFERROR(N23-M23-O23,0)+(SUM(I23:L23)*VLOOKUP(D23,Kategóriák!$C:$N,11,FALSE)/24/60/60),10),"")</f>
        <v/>
      </c>
      <c r="U23" s="330"/>
      <c r="V23" s="445" t="str">
        <f t="shared" si="2"/>
        <v/>
      </c>
    </row>
    <row r="24" spans="2:22" ht="18.600000000000001" customHeight="1" outlineLevel="1" x14ac:dyDescent="0.25">
      <c r="B24" s="187">
        <f>Rajtlista!B24</f>
        <v>9</v>
      </c>
      <c r="C24" s="255" t="str">
        <f>Rajtlista!C24</f>
        <v>Lemberkovics Zalán Viktor</v>
      </c>
      <c r="D24" s="256" t="str">
        <f>+D23</f>
        <v>I. kcs. Fiú (2011-) - 0,5 km klasszikus</v>
      </c>
      <c r="E24" s="428">
        <f>Rajtlista!E24</f>
        <v>40970</v>
      </c>
      <c r="F24" s="256" t="str">
        <f>Rajtlista!F24</f>
        <v>Győr-M-S</v>
      </c>
      <c r="G24" s="431" t="str">
        <f>Rajtlista!G24</f>
        <v>Prohászka Ottokár Orsolyita Gimnázium, Általános Iskola és Óvoda</v>
      </c>
      <c r="H24" s="331"/>
      <c r="I24" s="299">
        <f>'Lövészet beíró'!G24</f>
        <v>0</v>
      </c>
      <c r="J24" s="300">
        <f>'Lövészet beíró'!H24</f>
        <v>0</v>
      </c>
      <c r="K24" s="300">
        <f>'Lövészet beíró'!I24</f>
        <v>0</v>
      </c>
      <c r="L24" s="301">
        <f>'Lövészet beíró'!J24</f>
        <v>0</v>
      </c>
      <c r="M24" s="332">
        <v>0</v>
      </c>
      <c r="N24" s="332" t="s">
        <v>34</v>
      </c>
      <c r="O24" s="303" t="s">
        <v>339</v>
      </c>
      <c r="P24" s="304" t="str">
        <f t="shared" ref="P24" si="37">IFERROR(RANK(O24,O23:O37,1),"")</f>
        <v/>
      </c>
      <c r="Q24" s="302" t="str">
        <f t="shared" si="35"/>
        <v/>
      </c>
      <c r="R24" s="333" t="str">
        <f t="shared" ref="R24" si="38">IFERROR(RANK(Q24,Q23:Q37,1),"")</f>
        <v/>
      </c>
      <c r="S24" s="82">
        <f t="shared" si="5"/>
        <v>9</v>
      </c>
      <c r="T24" s="330" t="str">
        <f>IFERROR(ROUND(IFERROR(N24-M24-O24,0)+(SUM(I24:L24)*VLOOKUP(D24,Kategóriák!$C:$N,11,FALSE)/24/60/60),10),"")</f>
        <v/>
      </c>
      <c r="U24" s="330"/>
      <c r="V24" s="445" t="str">
        <f t="shared" si="2"/>
        <v/>
      </c>
    </row>
    <row r="25" spans="2:22" ht="18.600000000000001" customHeight="1" outlineLevel="1" x14ac:dyDescent="0.25">
      <c r="B25" s="187">
        <f>Rajtlista!B25</f>
        <v>10</v>
      </c>
      <c r="C25" s="255" t="str">
        <f>Rajtlista!C25</f>
        <v>Szabolcs Márton</v>
      </c>
      <c r="D25" s="256" t="str">
        <f t="shared" ref="D25:D37" si="39">+D24</f>
        <v>I. kcs. Fiú (2011-) - 0,5 km klasszikus</v>
      </c>
      <c r="E25" s="428">
        <f>Rajtlista!E25</f>
        <v>41056</v>
      </c>
      <c r="F25" s="256" t="str">
        <f>Rajtlista!F25</f>
        <v>Pest</v>
      </c>
      <c r="G25" s="431" t="str">
        <f>Rajtlista!G25</f>
        <v>Gödi Németh László Általános Iskola és Alapfokú Művészeti Iskola</v>
      </c>
      <c r="H25" s="331"/>
      <c r="I25" s="299">
        <f>'Lövészet beíró'!G25</f>
        <v>0</v>
      </c>
      <c r="J25" s="300">
        <f>'Lövészet beíró'!H25</f>
        <v>0</v>
      </c>
      <c r="K25" s="300">
        <f>'Lövészet beíró'!I25</f>
        <v>0</v>
      </c>
      <c r="L25" s="301">
        <f>'Lövészet beíró'!J25</f>
        <v>0</v>
      </c>
      <c r="M25" s="332">
        <v>0</v>
      </c>
      <c r="N25" s="332" t="s">
        <v>34</v>
      </c>
      <c r="O25" s="303">
        <v>1.9560185185185184E-3</v>
      </c>
      <c r="P25" s="304">
        <f t="shared" ref="P25" si="40">IFERROR(RANK(O25,O23:O37,1),"")</f>
        <v>2</v>
      </c>
      <c r="Q25" s="302" t="str">
        <f t="shared" si="35"/>
        <v/>
      </c>
      <c r="R25" s="333" t="str">
        <f t="shared" ref="R25" si="41">IFERROR(RANK(Q25,Q23:Q37,1),"")</f>
        <v/>
      </c>
      <c r="S25" s="82">
        <f t="shared" si="5"/>
        <v>10</v>
      </c>
      <c r="T25" s="330" t="str">
        <f>IFERROR(ROUND(IFERROR(N25-M25-O25,0)+(SUM(I25:L25)*VLOOKUP(D25,Kategóriák!$C:$N,11,FALSE)/24/60/60),10),"")</f>
        <v/>
      </c>
      <c r="U25" s="330"/>
      <c r="V25" s="445" t="str">
        <f t="shared" si="2"/>
        <v/>
      </c>
    </row>
    <row r="26" spans="2:22" ht="18.600000000000001" customHeight="1" outlineLevel="1" x14ac:dyDescent="0.25">
      <c r="B26" s="187">
        <f>Rajtlista!B26</f>
        <v>11</v>
      </c>
      <c r="C26" s="255" t="str">
        <f>Rajtlista!C26</f>
        <v>Gergely Márton</v>
      </c>
      <c r="D26" s="256" t="str">
        <f t="shared" si="39"/>
        <v>I. kcs. Fiú (2011-) - 0,5 km klasszikus</v>
      </c>
      <c r="E26" s="428">
        <f>Rajtlista!E26</f>
        <v>40597</v>
      </c>
      <c r="F26" s="256" t="str">
        <f>Rajtlista!F26</f>
        <v>Budapest</v>
      </c>
      <c r="G26" s="431" t="str">
        <f>Rajtlista!G26</f>
        <v>Budenz József Általános Iskola és Gimnázium</v>
      </c>
      <c r="H26" s="331"/>
      <c r="I26" s="299">
        <f>'Lövészet beíró'!G26</f>
        <v>0</v>
      </c>
      <c r="J26" s="300">
        <f>'Lövészet beíró'!H26</f>
        <v>0</v>
      </c>
      <c r="K26" s="300">
        <f>'Lövészet beíró'!I26</f>
        <v>0</v>
      </c>
      <c r="L26" s="301">
        <f>'Lövészet beíró'!J26</f>
        <v>0</v>
      </c>
      <c r="M26" s="332">
        <v>0</v>
      </c>
      <c r="N26" s="332" t="s">
        <v>34</v>
      </c>
      <c r="O26" s="303">
        <v>1.8402777777777777E-3</v>
      </c>
      <c r="P26" s="304">
        <f t="shared" ref="P26" si="42">IFERROR(RANK(O26,O23:O37,1),"")</f>
        <v>1</v>
      </c>
      <c r="Q26" s="302" t="str">
        <f t="shared" si="35"/>
        <v/>
      </c>
      <c r="R26" s="333" t="str">
        <f t="shared" ref="R26" si="43">IFERROR(RANK(Q26,Q23:Q37,1),"")</f>
        <v/>
      </c>
      <c r="S26" s="82">
        <f t="shared" si="5"/>
        <v>11</v>
      </c>
      <c r="T26" s="330" t="str">
        <f>IFERROR(ROUND(IFERROR(N26-M26-O26,0)+(SUM(I26:L26)*VLOOKUP(D26,Kategóriák!$C:$N,11,FALSE)/24/60/60),10),"")</f>
        <v/>
      </c>
      <c r="U26" s="330"/>
      <c r="V26" s="445" t="str">
        <f t="shared" si="2"/>
        <v/>
      </c>
    </row>
    <row r="27" spans="2:22" ht="18.600000000000001" hidden="1" customHeight="1" outlineLevel="1" x14ac:dyDescent="0.25">
      <c r="B27" s="187">
        <f>Rajtlista!B27</f>
        <v>0</v>
      </c>
      <c r="C27" s="255" t="str">
        <f>Rajtlista!C27</f>
        <v/>
      </c>
      <c r="D27" s="256" t="str">
        <f t="shared" si="39"/>
        <v>I. kcs. Fiú (2011-) - 0,5 km klasszikus</v>
      </c>
      <c r="E27" s="428" t="str">
        <f>Rajtlista!E27</f>
        <v/>
      </c>
      <c r="F27" s="256" t="str">
        <f>Rajtlista!F27</f>
        <v/>
      </c>
      <c r="G27" s="431" t="str">
        <f>Rajtlista!G27</f>
        <v/>
      </c>
      <c r="H27" s="331"/>
      <c r="I27" s="299">
        <f>'Lövészet beíró'!G27</f>
        <v>0</v>
      </c>
      <c r="J27" s="300">
        <f>'Lövészet beíró'!H27</f>
        <v>0</v>
      </c>
      <c r="K27" s="300">
        <f>'Lövészet beíró'!I27</f>
        <v>0</v>
      </c>
      <c r="L27" s="301">
        <f>'Lövészet beíró'!J27</f>
        <v>0</v>
      </c>
      <c r="M27" s="332" t="str">
        <f>IF(B27&gt;0,Rajtlista!H27,"")</f>
        <v/>
      </c>
      <c r="N27" s="332" t="s">
        <v>34</v>
      </c>
      <c r="O27" s="303" t="str">
        <f t="shared" ref="O27:O37" si="44">IFERROR(N27-M27,"")</f>
        <v/>
      </c>
      <c r="P27" s="304" t="str">
        <f t="shared" ref="P27" si="45">IFERROR(RANK(O27,O23:O37,1),"")</f>
        <v/>
      </c>
      <c r="Q27" s="302" t="str">
        <f t="shared" si="35"/>
        <v/>
      </c>
      <c r="R27" s="333" t="str">
        <f t="shared" ref="R27" si="46">IFERROR(RANK(Q27,Q23:Q37,1),"")</f>
        <v/>
      </c>
      <c r="S27" s="82">
        <f t="shared" si="5"/>
        <v>0</v>
      </c>
      <c r="T27" s="330" t="str">
        <f>IFERROR(ROUND(IFERROR(N27-M27-O27,0)+(SUM(I27:L27)*VLOOKUP(D27,Kategóriák!$C:$N,11,FALSE)/24/60/60),10),"")</f>
        <v/>
      </c>
      <c r="U27" s="330"/>
      <c r="V27" s="445" t="str">
        <f t="shared" si="2"/>
        <v/>
      </c>
    </row>
    <row r="28" spans="2:22" ht="18.600000000000001" hidden="1" customHeight="1" outlineLevel="1" x14ac:dyDescent="0.25">
      <c r="B28" s="187">
        <f>Rajtlista!B28</f>
        <v>0</v>
      </c>
      <c r="C28" s="255" t="str">
        <f>Rajtlista!C28</f>
        <v/>
      </c>
      <c r="D28" s="256" t="str">
        <f t="shared" si="39"/>
        <v>I. kcs. Fiú (2011-) - 0,5 km klasszikus</v>
      </c>
      <c r="E28" s="428" t="str">
        <f>Rajtlista!E28</f>
        <v/>
      </c>
      <c r="F28" s="256" t="str">
        <f>Rajtlista!F28</f>
        <v/>
      </c>
      <c r="G28" s="431" t="str">
        <f>Rajtlista!G28</f>
        <v/>
      </c>
      <c r="H28" s="331"/>
      <c r="I28" s="299">
        <f>'Lövészet beíró'!G28</f>
        <v>0</v>
      </c>
      <c r="J28" s="300">
        <f>'Lövészet beíró'!H28</f>
        <v>0</v>
      </c>
      <c r="K28" s="300">
        <f>'Lövészet beíró'!I28</f>
        <v>0</v>
      </c>
      <c r="L28" s="301">
        <f>'Lövészet beíró'!J28</f>
        <v>0</v>
      </c>
      <c r="M28" s="332" t="str">
        <f>IF(B28&gt;0,Rajtlista!H28,"")</f>
        <v/>
      </c>
      <c r="N28" s="332" t="s">
        <v>34</v>
      </c>
      <c r="O28" s="303" t="str">
        <f t="shared" si="44"/>
        <v/>
      </c>
      <c r="P28" s="304" t="str">
        <f t="shared" ref="P28" si="47">IFERROR(RANK(O28,O23:O37,1),"")</f>
        <v/>
      </c>
      <c r="Q28" s="302" t="str">
        <f t="shared" si="35"/>
        <v/>
      </c>
      <c r="R28" s="333" t="str">
        <f t="shared" ref="R28" si="48">IFERROR(RANK(Q28,Q23:Q37,1),"")</f>
        <v/>
      </c>
      <c r="S28" s="82">
        <f t="shared" si="5"/>
        <v>0</v>
      </c>
      <c r="T28" s="330" t="str">
        <f>IFERROR(ROUND(IFERROR(N28-M28-O28,0)+(SUM(I28:L28)*VLOOKUP(D28,Kategóriák!$C:$N,11,FALSE)/24/60/60),10),"")</f>
        <v/>
      </c>
      <c r="U28" s="330"/>
      <c r="V28" s="445" t="str">
        <f t="shared" si="2"/>
        <v/>
      </c>
    </row>
    <row r="29" spans="2:22" ht="18.600000000000001" hidden="1" customHeight="1" outlineLevel="1" x14ac:dyDescent="0.25">
      <c r="B29" s="187">
        <f>Rajtlista!B29</f>
        <v>0</v>
      </c>
      <c r="C29" s="255" t="str">
        <f>Rajtlista!C29</f>
        <v/>
      </c>
      <c r="D29" s="256" t="str">
        <f t="shared" si="39"/>
        <v>I. kcs. Fiú (2011-) - 0,5 km klasszikus</v>
      </c>
      <c r="E29" s="428" t="str">
        <f>Rajtlista!E29</f>
        <v/>
      </c>
      <c r="F29" s="256" t="str">
        <f>Rajtlista!F29</f>
        <v/>
      </c>
      <c r="G29" s="431" t="str">
        <f>Rajtlista!G29</f>
        <v/>
      </c>
      <c r="H29" s="331"/>
      <c r="I29" s="299">
        <f>'Lövészet beíró'!G29</f>
        <v>0</v>
      </c>
      <c r="J29" s="300">
        <f>'Lövészet beíró'!H29</f>
        <v>0</v>
      </c>
      <c r="K29" s="300">
        <f>'Lövészet beíró'!I29</f>
        <v>0</v>
      </c>
      <c r="L29" s="301">
        <f>'Lövészet beíró'!J29</f>
        <v>0</v>
      </c>
      <c r="M29" s="332" t="str">
        <f>IF(B29&gt;0,Rajtlista!H29,"")</f>
        <v/>
      </c>
      <c r="N29" s="332" t="s">
        <v>34</v>
      </c>
      <c r="O29" s="303" t="str">
        <f t="shared" si="44"/>
        <v/>
      </c>
      <c r="P29" s="304" t="str">
        <f t="shared" ref="P29" si="49">IFERROR(RANK(O29,O23:O37,1),"")</f>
        <v/>
      </c>
      <c r="Q29" s="302" t="str">
        <f t="shared" si="35"/>
        <v/>
      </c>
      <c r="R29" s="333" t="str">
        <f t="shared" ref="R29" si="50">IFERROR(RANK(Q29,Q23:Q37,1),"")</f>
        <v/>
      </c>
      <c r="S29" s="82">
        <f t="shared" si="5"/>
        <v>0</v>
      </c>
      <c r="T29" s="330" t="str">
        <f>IFERROR(ROUND(IFERROR(N29-M29-O29,0)+(SUM(I29:L29)*VLOOKUP(D29,Kategóriák!$C:$N,11,FALSE)/24/60/60),10),"")</f>
        <v/>
      </c>
      <c r="U29" s="330"/>
      <c r="V29" s="445" t="str">
        <f t="shared" si="2"/>
        <v/>
      </c>
    </row>
    <row r="30" spans="2:22" ht="18.600000000000001" hidden="1" customHeight="1" outlineLevel="1" x14ac:dyDescent="0.25">
      <c r="B30" s="187">
        <f>Rajtlista!B30</f>
        <v>0</v>
      </c>
      <c r="C30" s="255" t="str">
        <f>Rajtlista!C30</f>
        <v/>
      </c>
      <c r="D30" s="256" t="str">
        <f t="shared" si="39"/>
        <v>I. kcs. Fiú (2011-) - 0,5 km klasszikus</v>
      </c>
      <c r="E30" s="428" t="str">
        <f>Rajtlista!E30</f>
        <v/>
      </c>
      <c r="F30" s="256" t="str">
        <f>Rajtlista!F30</f>
        <v/>
      </c>
      <c r="G30" s="431" t="str">
        <f>Rajtlista!G30</f>
        <v/>
      </c>
      <c r="H30" s="331"/>
      <c r="I30" s="299">
        <f>'Lövészet beíró'!G30</f>
        <v>0</v>
      </c>
      <c r="J30" s="300">
        <f>'Lövészet beíró'!H30</f>
        <v>0</v>
      </c>
      <c r="K30" s="300">
        <f>'Lövészet beíró'!I30</f>
        <v>0</v>
      </c>
      <c r="L30" s="301">
        <f>'Lövészet beíró'!J30</f>
        <v>0</v>
      </c>
      <c r="M30" s="332" t="str">
        <f>IF(B30&gt;0,Rajtlista!H30,"")</f>
        <v/>
      </c>
      <c r="N30" s="332" t="s">
        <v>34</v>
      </c>
      <c r="O30" s="303" t="str">
        <f t="shared" si="44"/>
        <v/>
      </c>
      <c r="P30" s="304" t="str">
        <f t="shared" ref="P30" si="51">IFERROR(RANK(O30,O23:O37,1),"")</f>
        <v/>
      </c>
      <c r="Q30" s="302" t="str">
        <f t="shared" si="35"/>
        <v/>
      </c>
      <c r="R30" s="333" t="str">
        <f t="shared" ref="R30" si="52">IFERROR(RANK(Q30,Q23:Q37,1),"")</f>
        <v/>
      </c>
      <c r="S30" s="82">
        <f t="shared" si="5"/>
        <v>0</v>
      </c>
      <c r="T30" s="330" t="str">
        <f>IFERROR(ROUND(IFERROR(N30-M30-O30,0)+(SUM(I30:L30)*VLOOKUP(D30,Kategóriák!$C:$N,11,FALSE)/24/60/60),10),"")</f>
        <v/>
      </c>
      <c r="U30" s="330"/>
      <c r="V30" s="445" t="str">
        <f t="shared" si="2"/>
        <v/>
      </c>
    </row>
    <row r="31" spans="2:22" ht="18.600000000000001" hidden="1" customHeight="1" outlineLevel="1" x14ac:dyDescent="0.25">
      <c r="B31" s="187">
        <f>Rajtlista!B31</f>
        <v>0</v>
      </c>
      <c r="C31" s="255" t="str">
        <f>Rajtlista!C31</f>
        <v/>
      </c>
      <c r="D31" s="256" t="str">
        <f t="shared" si="39"/>
        <v>I. kcs. Fiú (2011-) - 0,5 km klasszikus</v>
      </c>
      <c r="E31" s="428" t="str">
        <f>Rajtlista!E31</f>
        <v/>
      </c>
      <c r="F31" s="256" t="str">
        <f>Rajtlista!F31</f>
        <v/>
      </c>
      <c r="G31" s="431" t="str">
        <f>Rajtlista!G31</f>
        <v/>
      </c>
      <c r="H31" s="331"/>
      <c r="I31" s="299">
        <f>'Lövészet beíró'!G31</f>
        <v>0</v>
      </c>
      <c r="J31" s="300">
        <f>'Lövészet beíró'!H31</f>
        <v>0</v>
      </c>
      <c r="K31" s="300">
        <f>'Lövészet beíró'!I31</f>
        <v>0</v>
      </c>
      <c r="L31" s="301">
        <f>'Lövészet beíró'!J31</f>
        <v>0</v>
      </c>
      <c r="M31" s="332" t="str">
        <f>IF(B31&gt;0,Rajtlista!H31,"")</f>
        <v/>
      </c>
      <c r="N31" s="332" t="s">
        <v>34</v>
      </c>
      <c r="O31" s="303" t="str">
        <f t="shared" si="44"/>
        <v/>
      </c>
      <c r="P31" s="304" t="str">
        <f t="shared" ref="P31" si="53">IFERROR(RANK(O31,O23:O37,1),"")</f>
        <v/>
      </c>
      <c r="Q31" s="302" t="str">
        <f t="shared" si="35"/>
        <v/>
      </c>
      <c r="R31" s="333" t="str">
        <f t="shared" ref="R31" si="54">IFERROR(RANK(Q31,Q23:Q37,1),"")</f>
        <v/>
      </c>
      <c r="S31" s="82">
        <f t="shared" si="5"/>
        <v>0</v>
      </c>
      <c r="T31" s="330" t="str">
        <f>IFERROR(ROUND(IFERROR(N31-M31-O31,0)+(SUM(I31:L31)*VLOOKUP(D31,Kategóriák!$C:$N,11,FALSE)/24/60/60),10),"")</f>
        <v/>
      </c>
      <c r="U31" s="330"/>
      <c r="V31" s="445" t="str">
        <f t="shared" si="2"/>
        <v/>
      </c>
    </row>
    <row r="32" spans="2:22" ht="18.600000000000001" hidden="1" customHeight="1" outlineLevel="1" x14ac:dyDescent="0.25">
      <c r="B32" s="187">
        <f>Rajtlista!B32</f>
        <v>0</v>
      </c>
      <c r="C32" s="255" t="str">
        <f>Rajtlista!C32</f>
        <v/>
      </c>
      <c r="D32" s="256" t="str">
        <f t="shared" si="39"/>
        <v>I. kcs. Fiú (2011-) - 0,5 km klasszikus</v>
      </c>
      <c r="E32" s="428" t="str">
        <f>Rajtlista!E32</f>
        <v/>
      </c>
      <c r="F32" s="256" t="str">
        <f>Rajtlista!F32</f>
        <v/>
      </c>
      <c r="G32" s="431" t="str">
        <f>Rajtlista!G32</f>
        <v/>
      </c>
      <c r="H32" s="331"/>
      <c r="I32" s="299">
        <f>'Lövészet beíró'!G32</f>
        <v>0</v>
      </c>
      <c r="J32" s="300">
        <f>'Lövészet beíró'!H32</f>
        <v>0</v>
      </c>
      <c r="K32" s="300">
        <f>'Lövészet beíró'!I32</f>
        <v>0</v>
      </c>
      <c r="L32" s="301">
        <f>'Lövészet beíró'!J32</f>
        <v>0</v>
      </c>
      <c r="M32" s="332" t="str">
        <f>IF(B32&gt;0,Rajtlista!H32,"")</f>
        <v/>
      </c>
      <c r="N32" s="332" t="s">
        <v>34</v>
      </c>
      <c r="O32" s="303" t="str">
        <f t="shared" si="44"/>
        <v/>
      </c>
      <c r="P32" s="304" t="str">
        <f t="shared" ref="P32" si="55">IFERROR(RANK(O32,O23:O37,1),"")</f>
        <v/>
      </c>
      <c r="Q32" s="302" t="str">
        <f t="shared" si="35"/>
        <v/>
      </c>
      <c r="R32" s="333" t="str">
        <f t="shared" ref="R32" si="56">IFERROR(RANK(Q32,Q23:Q37,1),"")</f>
        <v/>
      </c>
      <c r="S32" s="82">
        <f t="shared" si="5"/>
        <v>0</v>
      </c>
      <c r="T32" s="330" t="str">
        <f>IFERROR(ROUND(IFERROR(N32-M32-O32,0)+(SUM(I32:L32)*VLOOKUP(D32,Kategóriák!$C:$N,11,FALSE)/24/60/60),10),"")</f>
        <v/>
      </c>
      <c r="U32" s="330"/>
      <c r="V32" s="445" t="str">
        <f t="shared" si="2"/>
        <v/>
      </c>
    </row>
    <row r="33" spans="2:22" ht="18.600000000000001" hidden="1" customHeight="1" outlineLevel="1" x14ac:dyDescent="0.25">
      <c r="B33" s="187">
        <f>Rajtlista!B33</f>
        <v>0</v>
      </c>
      <c r="C33" s="255" t="str">
        <f>Rajtlista!C33</f>
        <v/>
      </c>
      <c r="D33" s="256" t="str">
        <f t="shared" si="39"/>
        <v>I. kcs. Fiú (2011-) - 0,5 km klasszikus</v>
      </c>
      <c r="E33" s="428" t="str">
        <f>Rajtlista!E33</f>
        <v/>
      </c>
      <c r="F33" s="256" t="str">
        <f>Rajtlista!F33</f>
        <v/>
      </c>
      <c r="G33" s="431" t="str">
        <f>Rajtlista!G33</f>
        <v/>
      </c>
      <c r="H33" s="331"/>
      <c r="I33" s="299">
        <f>'Lövészet beíró'!G33</f>
        <v>0</v>
      </c>
      <c r="J33" s="300">
        <f>'Lövészet beíró'!H33</f>
        <v>0</v>
      </c>
      <c r="K33" s="300">
        <f>'Lövészet beíró'!I33</f>
        <v>0</v>
      </c>
      <c r="L33" s="301">
        <f>'Lövészet beíró'!J33</f>
        <v>0</v>
      </c>
      <c r="M33" s="332" t="str">
        <f>IF(B33&gt;0,Rajtlista!H33,"")</f>
        <v/>
      </c>
      <c r="N33" s="332" t="s">
        <v>34</v>
      </c>
      <c r="O33" s="303" t="str">
        <f t="shared" si="44"/>
        <v/>
      </c>
      <c r="P33" s="304" t="str">
        <f t="shared" ref="P33" si="57">IFERROR(RANK(O33,O23:O37,1),"")</f>
        <v/>
      </c>
      <c r="Q33" s="302" t="str">
        <f t="shared" si="35"/>
        <v/>
      </c>
      <c r="R33" s="333" t="str">
        <f t="shared" ref="R33" si="58">IFERROR(RANK(Q33,Q23:Q37,1),"")</f>
        <v/>
      </c>
      <c r="S33" s="82">
        <f t="shared" si="5"/>
        <v>0</v>
      </c>
      <c r="T33" s="330" t="str">
        <f>IFERROR(ROUND(IFERROR(N33-M33-O33,0)+(SUM(I33:L33)*VLOOKUP(D33,Kategóriák!$C:$N,11,FALSE)/24/60/60),10),"")</f>
        <v/>
      </c>
      <c r="U33" s="330"/>
      <c r="V33" s="445" t="str">
        <f t="shared" si="2"/>
        <v/>
      </c>
    </row>
    <row r="34" spans="2:22" ht="18.600000000000001" hidden="1" customHeight="1" outlineLevel="1" x14ac:dyDescent="0.25">
      <c r="B34" s="187">
        <f>Rajtlista!B34</f>
        <v>0</v>
      </c>
      <c r="C34" s="255" t="str">
        <f>Rajtlista!C34</f>
        <v/>
      </c>
      <c r="D34" s="256" t="str">
        <f t="shared" si="39"/>
        <v>I. kcs. Fiú (2011-) - 0,5 km klasszikus</v>
      </c>
      <c r="E34" s="428" t="str">
        <f>Rajtlista!E34</f>
        <v/>
      </c>
      <c r="F34" s="256" t="str">
        <f>Rajtlista!F34</f>
        <v/>
      </c>
      <c r="G34" s="431" t="str">
        <f>Rajtlista!G34</f>
        <v/>
      </c>
      <c r="H34" s="331"/>
      <c r="I34" s="299">
        <f>'Lövészet beíró'!G34</f>
        <v>0</v>
      </c>
      <c r="J34" s="300">
        <f>'Lövészet beíró'!H34</f>
        <v>0</v>
      </c>
      <c r="K34" s="300">
        <f>'Lövészet beíró'!I34</f>
        <v>0</v>
      </c>
      <c r="L34" s="301">
        <f>'Lövészet beíró'!J34</f>
        <v>0</v>
      </c>
      <c r="M34" s="332" t="str">
        <f>IF(B34&gt;0,Rajtlista!H34,"")</f>
        <v/>
      </c>
      <c r="N34" s="332" t="s">
        <v>34</v>
      </c>
      <c r="O34" s="303" t="str">
        <f t="shared" si="44"/>
        <v/>
      </c>
      <c r="P34" s="304" t="str">
        <f t="shared" ref="P34" si="59">IFERROR(RANK(O34,O23:O37,1),"")</f>
        <v/>
      </c>
      <c r="Q34" s="302" t="str">
        <f t="shared" si="35"/>
        <v/>
      </c>
      <c r="R34" s="333" t="str">
        <f t="shared" ref="R34" si="60">IFERROR(RANK(Q34,Q23:Q37,1),"")</f>
        <v/>
      </c>
      <c r="S34" s="82">
        <f t="shared" si="5"/>
        <v>0</v>
      </c>
      <c r="T34" s="330" t="str">
        <f>IFERROR(ROUND(IFERROR(N34-M34-O34,0)+(SUM(I34:L34)*VLOOKUP(D34,Kategóriák!$C:$N,11,FALSE)/24/60/60),10),"")</f>
        <v/>
      </c>
      <c r="U34" s="330"/>
      <c r="V34" s="445" t="str">
        <f t="shared" si="2"/>
        <v/>
      </c>
    </row>
    <row r="35" spans="2:22" ht="18.600000000000001" hidden="1" customHeight="1" outlineLevel="1" x14ac:dyDescent="0.25">
      <c r="B35" s="187">
        <f>Rajtlista!B35</f>
        <v>0</v>
      </c>
      <c r="C35" s="255" t="str">
        <f>Rajtlista!C35</f>
        <v/>
      </c>
      <c r="D35" s="256" t="str">
        <f t="shared" si="39"/>
        <v>I. kcs. Fiú (2011-) - 0,5 km klasszikus</v>
      </c>
      <c r="E35" s="428" t="str">
        <f>Rajtlista!E35</f>
        <v/>
      </c>
      <c r="F35" s="256" t="str">
        <f>Rajtlista!F35</f>
        <v/>
      </c>
      <c r="G35" s="431" t="str">
        <f>Rajtlista!G35</f>
        <v/>
      </c>
      <c r="H35" s="331"/>
      <c r="I35" s="299">
        <f>'Lövészet beíró'!G35</f>
        <v>0</v>
      </c>
      <c r="J35" s="300">
        <f>'Lövészet beíró'!H35</f>
        <v>0</v>
      </c>
      <c r="K35" s="300">
        <f>'Lövészet beíró'!I35</f>
        <v>0</v>
      </c>
      <c r="L35" s="301">
        <f>'Lövészet beíró'!J35</f>
        <v>0</v>
      </c>
      <c r="M35" s="332" t="str">
        <f>IF(B35&gt;0,Rajtlista!H35,"")</f>
        <v/>
      </c>
      <c r="N35" s="332" t="s">
        <v>34</v>
      </c>
      <c r="O35" s="303" t="str">
        <f t="shared" si="44"/>
        <v/>
      </c>
      <c r="P35" s="304" t="str">
        <f t="shared" ref="P35" si="61">IFERROR(RANK(O35,O23:O37,1),"")</f>
        <v/>
      </c>
      <c r="Q35" s="302" t="str">
        <f t="shared" si="35"/>
        <v/>
      </c>
      <c r="R35" s="333" t="str">
        <f t="shared" ref="R35" si="62">IFERROR(RANK(Q35,Q23:Q37,1),"")</f>
        <v/>
      </c>
      <c r="S35" s="82">
        <f t="shared" si="5"/>
        <v>0</v>
      </c>
      <c r="T35" s="330" t="str">
        <f>IFERROR(ROUND(IFERROR(N35-M35-O35,0)+(SUM(I35:L35)*VLOOKUP(D35,Kategóriák!$C:$N,11,FALSE)/24/60/60),10),"")</f>
        <v/>
      </c>
      <c r="U35" s="330"/>
      <c r="V35" s="445" t="str">
        <f t="shared" si="2"/>
        <v/>
      </c>
    </row>
    <row r="36" spans="2:22" ht="18.600000000000001" hidden="1" customHeight="1" outlineLevel="1" x14ac:dyDescent="0.25">
      <c r="B36" s="187">
        <f>Rajtlista!B36</f>
        <v>0</v>
      </c>
      <c r="C36" s="255" t="str">
        <f>Rajtlista!C36</f>
        <v/>
      </c>
      <c r="D36" s="256" t="str">
        <f t="shared" si="39"/>
        <v>I. kcs. Fiú (2011-) - 0,5 km klasszikus</v>
      </c>
      <c r="E36" s="428" t="str">
        <f>Rajtlista!E36</f>
        <v/>
      </c>
      <c r="F36" s="256" t="str">
        <f>Rajtlista!F36</f>
        <v/>
      </c>
      <c r="G36" s="431" t="str">
        <f>Rajtlista!G36</f>
        <v/>
      </c>
      <c r="H36" s="331"/>
      <c r="I36" s="299">
        <f>'Lövészet beíró'!G36</f>
        <v>0</v>
      </c>
      <c r="J36" s="300">
        <f>'Lövészet beíró'!H36</f>
        <v>0</v>
      </c>
      <c r="K36" s="300">
        <f>'Lövészet beíró'!I36</f>
        <v>0</v>
      </c>
      <c r="L36" s="301">
        <f>'Lövészet beíró'!J36</f>
        <v>0</v>
      </c>
      <c r="M36" s="332" t="str">
        <f>IF(B36&gt;0,Rajtlista!H36,"")</f>
        <v/>
      </c>
      <c r="N36" s="332" t="s">
        <v>34</v>
      </c>
      <c r="O36" s="303" t="str">
        <f t="shared" si="44"/>
        <v/>
      </c>
      <c r="P36" s="304" t="str">
        <f t="shared" ref="P36" si="63">IFERROR(RANK(O36,O23:O37,1),"")</f>
        <v/>
      </c>
      <c r="Q36" s="302" t="str">
        <f t="shared" si="35"/>
        <v/>
      </c>
      <c r="R36" s="333" t="str">
        <f t="shared" ref="R36" si="64">IFERROR(RANK(Q36,Q23:Q37,1),"")</f>
        <v/>
      </c>
      <c r="S36" s="82">
        <f t="shared" si="5"/>
        <v>0</v>
      </c>
      <c r="T36" s="330" t="str">
        <f>IFERROR(ROUND(IFERROR(N36-M36-O36,0)+(SUM(I36:L36)*VLOOKUP(D36,Kategóriák!$C:$N,11,FALSE)/24/60/60),10),"")</f>
        <v/>
      </c>
      <c r="U36" s="330"/>
      <c r="V36" s="445" t="str">
        <f t="shared" si="2"/>
        <v/>
      </c>
    </row>
    <row r="37" spans="2:22" ht="18.600000000000001" hidden="1" customHeight="1" outlineLevel="1" x14ac:dyDescent="0.25">
      <c r="B37" s="187">
        <f>Rajtlista!B37</f>
        <v>0</v>
      </c>
      <c r="C37" s="255" t="str">
        <f>Rajtlista!C37</f>
        <v/>
      </c>
      <c r="D37" s="256" t="str">
        <f t="shared" si="39"/>
        <v>I. kcs. Fiú (2011-) - 0,5 km klasszikus</v>
      </c>
      <c r="E37" s="428" t="str">
        <f>Rajtlista!E37</f>
        <v/>
      </c>
      <c r="F37" s="256" t="str">
        <f>Rajtlista!F37</f>
        <v/>
      </c>
      <c r="G37" s="431" t="str">
        <f>Rajtlista!G37</f>
        <v/>
      </c>
      <c r="H37" s="331"/>
      <c r="I37" s="299">
        <f>'Lövészet beíró'!G37</f>
        <v>0</v>
      </c>
      <c r="J37" s="300">
        <f>'Lövészet beíró'!H37</f>
        <v>0</v>
      </c>
      <c r="K37" s="300">
        <f>'Lövészet beíró'!I37</f>
        <v>0</v>
      </c>
      <c r="L37" s="301">
        <f>'Lövészet beíró'!J37</f>
        <v>0</v>
      </c>
      <c r="M37" s="332" t="str">
        <f>IF(B37&gt;0,Rajtlista!H37,"")</f>
        <v/>
      </c>
      <c r="N37" s="332" t="s">
        <v>34</v>
      </c>
      <c r="O37" s="303" t="str">
        <f t="shared" si="44"/>
        <v/>
      </c>
      <c r="P37" s="304" t="str">
        <f t="shared" ref="P37" si="65">IFERROR(RANK(O37,O23:O37,1),"")</f>
        <v/>
      </c>
      <c r="Q37" s="302" t="str">
        <f t="shared" si="35"/>
        <v/>
      </c>
      <c r="R37" s="333" t="str">
        <f t="shared" ref="R37" si="66">IFERROR(RANK(Q37,Q23:Q37,1),"")</f>
        <v/>
      </c>
      <c r="S37" s="82">
        <f t="shared" si="5"/>
        <v>0</v>
      </c>
      <c r="T37" s="330" t="str">
        <f>IFERROR(ROUND(IFERROR(N37-M37-O37,0)+(SUM(I37:L37)*VLOOKUP(D37,Kategóriák!$C:$N,11,FALSE)/24/60/60),10),"")</f>
        <v/>
      </c>
      <c r="U37" s="330"/>
      <c r="V37" s="445" t="str">
        <f t="shared" si="2"/>
        <v/>
      </c>
    </row>
    <row r="38" spans="2:22" ht="18.600000000000001" customHeight="1" outlineLevel="1" thickBot="1" x14ac:dyDescent="0.3">
      <c r="B38" s="334"/>
      <c r="C38" s="335"/>
      <c r="D38" s="336"/>
      <c r="E38" s="429"/>
      <c r="F38" s="336"/>
      <c r="G38" s="432"/>
      <c r="H38" s="336"/>
      <c r="I38" s="337"/>
      <c r="J38" s="337"/>
      <c r="K38" s="337"/>
      <c r="L38" s="337"/>
      <c r="M38" s="338"/>
      <c r="N38" s="338"/>
      <c r="O38" s="339"/>
      <c r="P38" s="454"/>
      <c r="Q38" s="339"/>
      <c r="R38" s="340"/>
      <c r="S38" s="82">
        <f t="shared" si="5"/>
        <v>0</v>
      </c>
      <c r="T38" s="330" t="str">
        <f>IFERROR(ROUND(IFERROR(N38-M38-O38,0)+(SUM(I38:L38)*VLOOKUP(D38,Kategóriák!$C:$N,11,FALSE)/24/60/60),10),"")</f>
        <v/>
      </c>
      <c r="U38" s="330"/>
      <c r="V38" s="445" t="str">
        <f t="shared" si="2"/>
        <v/>
      </c>
    </row>
    <row r="39" spans="2:22" ht="18.600000000000001" customHeight="1" thickBot="1" x14ac:dyDescent="0.3">
      <c r="B39" s="509" t="str">
        <f>+Rajtlista!B39:G39</f>
        <v>II. kcs. Leány (2009-2010) - 1 km klasszikus</v>
      </c>
      <c r="C39" s="510"/>
      <c r="D39" s="511"/>
      <c r="E39" s="511"/>
      <c r="F39" s="511"/>
      <c r="G39" s="512"/>
      <c r="H39" s="341"/>
      <c r="I39" s="280" t="e">
        <f>'Lövészet beíró'!G39</f>
        <v>#N/A</v>
      </c>
      <c r="J39" s="281" t="e">
        <f>'Lövészet beíró'!H39</f>
        <v>#N/A</v>
      </c>
      <c r="K39" s="281" t="e">
        <f>'Lövészet beíró'!I39</f>
        <v>#N/A</v>
      </c>
      <c r="L39" s="282" t="e">
        <f>'Lövészet beíró'!J39</f>
        <v>#N/A</v>
      </c>
      <c r="M39" s="326"/>
      <c r="N39" s="326"/>
      <c r="O39" s="283"/>
      <c r="P39" s="453"/>
      <c r="Q39" s="283"/>
      <c r="R39" s="327"/>
      <c r="S39" s="82" t="str">
        <f t="shared" si="5"/>
        <v>II. kcs. Leány (2009-2010) - 1 km klasszikus</v>
      </c>
      <c r="T39" s="330" t="str">
        <f>IFERROR(ROUND(IFERROR(N39-M39-O39,0)+(SUM(I39:L39)*VLOOKUP(D39,Kategóriák!$C:$N,11,FALSE)/24/60/60),10),"")</f>
        <v/>
      </c>
      <c r="U39" s="330"/>
      <c r="V39" s="445" t="str">
        <f t="shared" si="2"/>
        <v/>
      </c>
    </row>
    <row r="40" spans="2:22" ht="18.600000000000001" customHeight="1" outlineLevel="1" x14ac:dyDescent="0.25">
      <c r="B40" s="286">
        <f>Rajtlista!B40</f>
        <v>12</v>
      </c>
      <c r="C40" s="287" t="str">
        <f>Rajtlista!C40</f>
        <v>Besze Regina Kira</v>
      </c>
      <c r="D40" s="288" t="str">
        <f>+B39</f>
        <v>II. kcs. Leány (2009-2010) - 1 km klasszikus</v>
      </c>
      <c r="E40" s="427">
        <f>Rajtlista!E40</f>
        <v>40084</v>
      </c>
      <c r="F40" s="288" t="str">
        <f>Rajtlista!F40</f>
        <v>Heves</v>
      </c>
      <c r="G40" s="430" t="str">
        <f>Rajtlista!G40</f>
        <v>Gyöngyössolymosi Nagy Gyula Katolikus Általános Iskola és Alapfokú Művészeti Iskola</v>
      </c>
      <c r="H40" s="328"/>
      <c r="I40" s="291">
        <f>'Lövészet beíró'!G40</f>
        <v>0</v>
      </c>
      <c r="J40" s="292">
        <f>'Lövészet beíró'!H40</f>
        <v>0</v>
      </c>
      <c r="K40" s="292">
        <f>'Lövészet beíró'!I40</f>
        <v>0</v>
      </c>
      <c r="L40" s="293">
        <f>'Lövészet beíró'!J40</f>
        <v>0</v>
      </c>
      <c r="M40" s="329">
        <v>0</v>
      </c>
      <c r="N40" s="329" t="s">
        <v>34</v>
      </c>
      <c r="O40" s="295">
        <v>4.1203703703703706E-3</v>
      </c>
      <c r="P40" s="296">
        <f t="shared" ref="P40" si="67">IFERROR(RANK(O40,O40:O54,1),"")</f>
        <v>4</v>
      </c>
      <c r="Q40" s="294" t="str">
        <f t="shared" ref="Q40:Q54" si="68">IF(F40="HUN",O40,"")</f>
        <v/>
      </c>
      <c r="R40" s="296" t="str">
        <f t="shared" ref="R40" si="69">IFERROR(RANK(Q40,Q40:Q54,1),"")</f>
        <v/>
      </c>
      <c r="S40" s="82">
        <f t="shared" si="5"/>
        <v>12</v>
      </c>
      <c r="T40" s="330" t="str">
        <f>IFERROR(ROUND(IFERROR(N40-M40-O40,0)+(SUM(I40:L40)*VLOOKUP(D40,Kategóriák!$C:$N,11,FALSE)/24/60/60),10),"")</f>
        <v/>
      </c>
      <c r="U40" s="330"/>
      <c r="V40" s="445" t="str">
        <f t="shared" si="2"/>
        <v/>
      </c>
    </row>
    <row r="41" spans="2:22" ht="18.600000000000001" customHeight="1" outlineLevel="1" x14ac:dyDescent="0.25">
      <c r="B41" s="187">
        <f>Rajtlista!B41</f>
        <v>13</v>
      </c>
      <c r="C41" s="255" t="str">
        <f>Rajtlista!C41</f>
        <v>Katona Korinna</v>
      </c>
      <c r="D41" s="256" t="str">
        <f>+D40</f>
        <v>II. kcs. Leány (2009-2010) - 1 km klasszikus</v>
      </c>
      <c r="E41" s="428">
        <f>Rajtlista!E41</f>
        <v>40079</v>
      </c>
      <c r="F41" s="256" t="str">
        <f>Rajtlista!F41</f>
        <v>Heves</v>
      </c>
      <c r="G41" s="431" t="str">
        <f>Rajtlista!G41</f>
        <v>Eszterházy Károly Egyetem Gyakorló Általános, Közép-, Alapfokú Művészeti Iskola és Pedagógiai Intézet</v>
      </c>
      <c r="H41" s="331"/>
      <c r="I41" s="299">
        <f>'Lövészet beíró'!G41</f>
        <v>0</v>
      </c>
      <c r="J41" s="300">
        <f>'Lövészet beíró'!H41</f>
        <v>0</v>
      </c>
      <c r="K41" s="300">
        <f>'Lövészet beíró'!I41</f>
        <v>0</v>
      </c>
      <c r="L41" s="301">
        <f>'Lövészet beíró'!J41</f>
        <v>0</v>
      </c>
      <c r="M41" s="332">
        <v>0</v>
      </c>
      <c r="N41" s="332" t="s">
        <v>34</v>
      </c>
      <c r="O41" s="303">
        <v>3.6111111111111114E-3</v>
      </c>
      <c r="P41" s="304">
        <f t="shared" ref="P41" si="70">IFERROR(RANK(O41,O40:O54,1),"")</f>
        <v>2</v>
      </c>
      <c r="Q41" s="302" t="str">
        <f t="shared" si="68"/>
        <v/>
      </c>
      <c r="R41" s="333" t="str">
        <f t="shared" ref="R41" si="71">IFERROR(RANK(Q41,Q40:Q54,1),"")</f>
        <v/>
      </c>
      <c r="S41" s="82">
        <f t="shared" si="5"/>
        <v>13</v>
      </c>
      <c r="T41" s="330" t="str">
        <f>IFERROR(ROUND(IFERROR(N41-M41-O41,0)+(SUM(I41:L41)*VLOOKUP(D41,Kategóriák!$C:$N,11,FALSE)/24/60/60),10),"")</f>
        <v/>
      </c>
      <c r="U41" s="330"/>
      <c r="V41" s="445" t="str">
        <f t="shared" si="2"/>
        <v/>
      </c>
    </row>
    <row r="42" spans="2:22" ht="18.600000000000001" customHeight="1" outlineLevel="1" x14ac:dyDescent="0.25">
      <c r="B42" s="187">
        <f>Rajtlista!B42</f>
        <v>14</v>
      </c>
      <c r="C42" s="255" t="str">
        <f>Rajtlista!C42</f>
        <v>Jankó Boglárka Dóra</v>
      </c>
      <c r="D42" s="256" t="str">
        <f t="shared" ref="D42:D54" si="72">+D41</f>
        <v>II. kcs. Leány (2009-2010) - 1 km klasszikus</v>
      </c>
      <c r="E42" s="428">
        <f>Rajtlista!E42</f>
        <v>40253</v>
      </c>
      <c r="F42" s="256" t="str">
        <f>Rajtlista!F42</f>
        <v>Pest</v>
      </c>
      <c r="G42" s="431" t="str">
        <f>Rajtlista!G42</f>
        <v>Kesjár Csaba Általános Iskola</v>
      </c>
      <c r="H42" s="331"/>
      <c r="I42" s="299">
        <f>'Lövészet beíró'!G42</f>
        <v>0</v>
      </c>
      <c r="J42" s="300">
        <f>'Lövészet beíró'!H42</f>
        <v>0</v>
      </c>
      <c r="K42" s="300">
        <f>'Lövészet beíró'!I42</f>
        <v>0</v>
      </c>
      <c r="L42" s="301">
        <f>'Lövészet beíró'!J42</f>
        <v>0</v>
      </c>
      <c r="M42" s="332">
        <v>0</v>
      </c>
      <c r="N42" s="332" t="s">
        <v>34</v>
      </c>
      <c r="O42" s="303">
        <v>5.0231481481481481E-3</v>
      </c>
      <c r="P42" s="304">
        <f t="shared" ref="P42" si="73">IFERROR(RANK(O42,O40:O54,1),"")</f>
        <v>8</v>
      </c>
      <c r="Q42" s="302" t="str">
        <f t="shared" si="68"/>
        <v/>
      </c>
      <c r="R42" s="333" t="str">
        <f t="shared" ref="R42" si="74">IFERROR(RANK(Q42,Q40:Q54,1),"")</f>
        <v/>
      </c>
      <c r="S42" s="82">
        <f t="shared" si="5"/>
        <v>14</v>
      </c>
      <c r="T42" s="330" t="str">
        <f>IFERROR(ROUND(IFERROR(N42-M42-O42,0)+(SUM(I42:L42)*VLOOKUP(D42,Kategóriák!$C:$N,11,FALSE)/24/60/60),10),"")</f>
        <v/>
      </c>
      <c r="U42" s="330"/>
      <c r="V42" s="445" t="str">
        <f t="shared" si="2"/>
        <v/>
      </c>
    </row>
    <row r="43" spans="2:22" ht="18.600000000000001" customHeight="1" outlineLevel="1" x14ac:dyDescent="0.25">
      <c r="B43" s="187">
        <f>Rajtlista!B43</f>
        <v>15</v>
      </c>
      <c r="C43" s="255" t="str">
        <f>Rajtlista!C43</f>
        <v>Kovács Nóra</v>
      </c>
      <c r="D43" s="256" t="str">
        <f t="shared" si="72"/>
        <v>II. kcs. Leány (2009-2010) - 1 km klasszikus</v>
      </c>
      <c r="E43" s="428">
        <f>Rajtlista!E43</f>
        <v>40442</v>
      </c>
      <c r="F43" s="256" t="str">
        <f>Rajtlista!F43</f>
        <v>Budapest</v>
      </c>
      <c r="G43" s="431" t="str">
        <f>Rajtlista!G43</f>
        <v>Újbudai Ádám Jenő Általános Iskola</v>
      </c>
      <c r="H43" s="331"/>
      <c r="I43" s="299">
        <f>'Lövészet beíró'!G43</f>
        <v>0</v>
      </c>
      <c r="J43" s="300">
        <f>'Lövészet beíró'!H43</f>
        <v>0</v>
      </c>
      <c r="K43" s="300">
        <f>'Lövészet beíró'!I43</f>
        <v>0</v>
      </c>
      <c r="L43" s="301">
        <f>'Lövészet beíró'!J43</f>
        <v>0</v>
      </c>
      <c r="M43" s="332">
        <v>0</v>
      </c>
      <c r="N43" s="332" t="s">
        <v>34</v>
      </c>
      <c r="O43" s="303" t="s">
        <v>338</v>
      </c>
      <c r="P43" s="304" t="str">
        <f t="shared" ref="P43" si="75">IFERROR(RANK(O43,O40:O54,1),"")</f>
        <v/>
      </c>
      <c r="Q43" s="302" t="str">
        <f t="shared" si="68"/>
        <v/>
      </c>
      <c r="R43" s="333" t="str">
        <f t="shared" ref="R43" si="76">IFERROR(RANK(Q43,Q40:Q54,1),"")</f>
        <v/>
      </c>
      <c r="S43" s="82">
        <f t="shared" si="5"/>
        <v>15</v>
      </c>
      <c r="T43" s="330" t="str">
        <f>IFERROR(ROUND(IFERROR(N43-M43-O43,0)+(SUM(I43:L43)*VLOOKUP(D43,Kategóriák!$C:$N,11,FALSE)/24/60/60),10),"")</f>
        <v/>
      </c>
      <c r="U43" s="330"/>
      <c r="V43" s="445" t="str">
        <f t="shared" si="2"/>
        <v/>
      </c>
    </row>
    <row r="44" spans="2:22" ht="18.600000000000001" customHeight="1" outlineLevel="1" x14ac:dyDescent="0.25">
      <c r="B44" s="187">
        <f>Rajtlista!B44</f>
        <v>16</v>
      </c>
      <c r="C44" s="255" t="str">
        <f>Rajtlista!C44</f>
        <v>Zámbó Hanna</v>
      </c>
      <c r="D44" s="256" t="str">
        <f t="shared" si="72"/>
        <v>II. kcs. Leány (2009-2010) - 1 km klasszikus</v>
      </c>
      <c r="E44" s="428">
        <f>Rajtlista!E44</f>
        <v>39862</v>
      </c>
      <c r="F44" s="256" t="str">
        <f>Rajtlista!F44</f>
        <v>Budapest</v>
      </c>
      <c r="G44" s="431" t="str">
        <f>Rajtlista!G44</f>
        <v>Testnevelési Egyetem Gyakorló Sportiskolai Általános Iskola és Gimnázium</v>
      </c>
      <c r="H44" s="331"/>
      <c r="I44" s="299">
        <f>'Lövészet beíró'!G44</f>
        <v>0</v>
      </c>
      <c r="J44" s="300">
        <f>'Lövészet beíró'!H44</f>
        <v>0</v>
      </c>
      <c r="K44" s="300">
        <f>'Lövészet beíró'!I44</f>
        <v>0</v>
      </c>
      <c r="L44" s="301">
        <f>'Lövészet beíró'!J44</f>
        <v>0</v>
      </c>
      <c r="M44" s="332">
        <v>0</v>
      </c>
      <c r="N44" s="332" t="s">
        <v>34</v>
      </c>
      <c r="O44" s="303">
        <v>4.2013888888888891E-3</v>
      </c>
      <c r="P44" s="304">
        <f>IFERROR(RANK(O44,O40:O54,1),"")</f>
        <v>5</v>
      </c>
      <c r="Q44" s="302" t="str">
        <f t="shared" si="68"/>
        <v/>
      </c>
      <c r="R44" s="333" t="str">
        <f t="shared" ref="R44" si="77">IFERROR(RANK(Q44,Q40:Q54,1),"")</f>
        <v/>
      </c>
      <c r="S44" s="82">
        <f t="shared" si="5"/>
        <v>16</v>
      </c>
      <c r="T44" s="330" t="str">
        <f>IFERROR(ROUND(IFERROR(N44-M44-O44,0)+(SUM(I44:L44)*VLOOKUP(D44,Kategóriák!$C:$N,11,FALSE)/24/60/60),10),"")</f>
        <v/>
      </c>
      <c r="U44" s="330"/>
      <c r="V44" s="445" t="str">
        <f t="shared" si="2"/>
        <v/>
      </c>
    </row>
    <row r="45" spans="2:22" ht="18.600000000000001" customHeight="1" outlineLevel="1" x14ac:dyDescent="0.25">
      <c r="B45" s="187">
        <f>Rajtlista!B45</f>
        <v>17</v>
      </c>
      <c r="C45" s="255" t="str">
        <f>Rajtlista!C45</f>
        <v>Varga Léna</v>
      </c>
      <c r="D45" s="256" t="str">
        <f t="shared" si="72"/>
        <v>II. kcs. Leány (2009-2010) - 1 km klasszikus</v>
      </c>
      <c r="E45" s="428">
        <f>Rajtlista!E45</f>
        <v>40394</v>
      </c>
      <c r="F45" s="256" t="str">
        <f>Rajtlista!F45</f>
        <v>Budapest</v>
      </c>
      <c r="G45" s="431" t="str">
        <f>Rajtlista!G45</f>
        <v>ELTE Gyertyánffy István Gyakorló Általános Iskola</v>
      </c>
      <c r="H45" s="331"/>
      <c r="I45" s="299">
        <f>'Lövészet beíró'!G45</f>
        <v>0</v>
      </c>
      <c r="J45" s="300">
        <f>'Lövészet beíró'!H45</f>
        <v>0</v>
      </c>
      <c r="K45" s="300">
        <f>'Lövészet beíró'!I45</f>
        <v>0</v>
      </c>
      <c r="L45" s="301">
        <f>'Lövészet beíró'!J45</f>
        <v>0</v>
      </c>
      <c r="M45" s="332">
        <v>0</v>
      </c>
      <c r="N45" s="332" t="s">
        <v>34</v>
      </c>
      <c r="O45" s="303">
        <v>3.7268518518518514E-3</v>
      </c>
      <c r="P45" s="304">
        <f>IFERROR(RANK(O45,O41:O55,1),"")</f>
        <v>3</v>
      </c>
      <c r="Q45" s="302" t="str">
        <f t="shared" si="68"/>
        <v/>
      </c>
      <c r="R45" s="333" t="str">
        <f t="shared" ref="R45" si="78">IFERROR(RANK(Q45,Q40:Q54,1),"")</f>
        <v/>
      </c>
      <c r="S45" s="82">
        <f t="shared" si="5"/>
        <v>17</v>
      </c>
      <c r="T45" s="330" t="str">
        <f>IFERROR(ROUND(IFERROR(N45-M45-O45,0)+(SUM(I45:L45)*VLOOKUP(D45,Kategóriák!$C:$N,11,FALSE)/24/60/60),10),"")</f>
        <v/>
      </c>
      <c r="U45" s="330"/>
      <c r="V45" s="445" t="str">
        <f t="shared" si="2"/>
        <v/>
      </c>
    </row>
    <row r="46" spans="2:22" ht="18.600000000000001" customHeight="1" outlineLevel="1" x14ac:dyDescent="0.25">
      <c r="B46" s="187">
        <f>Rajtlista!B46</f>
        <v>18</v>
      </c>
      <c r="C46" s="255" t="str">
        <f>Rajtlista!C46</f>
        <v>Ágoston Dalma</v>
      </c>
      <c r="D46" s="256" t="str">
        <f t="shared" si="72"/>
        <v>II. kcs. Leány (2009-2010) - 1 km klasszikus</v>
      </c>
      <c r="E46" s="428">
        <f>Rajtlista!E46</f>
        <v>40308</v>
      </c>
      <c r="F46" s="256" t="str">
        <f>Rajtlista!F46</f>
        <v>Veszprém</v>
      </c>
      <c r="G46" s="431" t="str">
        <f>Rajtlista!G46</f>
        <v>Nivegy-völgyi Német Nemzetiségi Nyelvoktató Általános Iskola és Alapfokú Művészeti Iskola</v>
      </c>
      <c r="H46" s="331"/>
      <c r="I46" s="299">
        <f>'Lövészet beíró'!G46</f>
        <v>0</v>
      </c>
      <c r="J46" s="300">
        <f>'Lövészet beíró'!H46</f>
        <v>0</v>
      </c>
      <c r="K46" s="300">
        <f>'Lövészet beíró'!I46</f>
        <v>0</v>
      </c>
      <c r="L46" s="301">
        <f>'Lövészet beíró'!J46</f>
        <v>0</v>
      </c>
      <c r="M46" s="332">
        <v>0</v>
      </c>
      <c r="N46" s="332" t="s">
        <v>34</v>
      </c>
      <c r="O46" s="303" t="s">
        <v>338</v>
      </c>
      <c r="P46" s="304" t="str">
        <f t="shared" ref="P46" si="79">IFERROR(RANK(O46,O40:O54,1),"")</f>
        <v/>
      </c>
      <c r="Q46" s="302" t="str">
        <f t="shared" si="68"/>
        <v/>
      </c>
      <c r="R46" s="333" t="str">
        <f t="shared" ref="R46" si="80">IFERROR(RANK(Q46,Q40:Q54,1),"")</f>
        <v/>
      </c>
      <c r="S46" s="82">
        <f t="shared" si="5"/>
        <v>18</v>
      </c>
      <c r="T46" s="330" t="str">
        <f>IFERROR(ROUND(IFERROR(N46-M46-O46,0)+(SUM(I46:L46)*VLOOKUP(D46,Kategóriák!$C:$N,11,FALSE)/24/60/60),10),"")</f>
        <v/>
      </c>
      <c r="U46" s="330"/>
      <c r="V46" s="445" t="str">
        <f t="shared" si="2"/>
        <v/>
      </c>
    </row>
    <row r="47" spans="2:22" ht="18.600000000000001" customHeight="1" outlineLevel="1" x14ac:dyDescent="0.25">
      <c r="B47" s="187">
        <f>Rajtlista!B47</f>
        <v>19</v>
      </c>
      <c r="C47" s="255" t="str">
        <f>Rajtlista!C47</f>
        <v>Előházi Johanna</v>
      </c>
      <c r="D47" s="256" t="str">
        <f t="shared" si="72"/>
        <v>II. kcs. Leány (2009-2010) - 1 km klasszikus</v>
      </c>
      <c r="E47" s="428">
        <f>Rajtlista!E47</f>
        <v>40494</v>
      </c>
      <c r="F47" s="256" t="str">
        <f>Rajtlista!F47</f>
        <v>Heves</v>
      </c>
      <c r="G47" s="431" t="str">
        <f>Rajtlista!G47</f>
        <v>Gyöngyössolymosi Nagy Gyula Katolikus Általános Iskola és Alapfokú Művészeti Iskola</v>
      </c>
      <c r="H47" s="331"/>
      <c r="I47" s="299">
        <f>'Lövészet beíró'!G47</f>
        <v>0</v>
      </c>
      <c r="J47" s="300">
        <f>'Lövészet beíró'!H47</f>
        <v>0</v>
      </c>
      <c r="K47" s="300">
        <f>'Lövészet beíró'!I47</f>
        <v>0</v>
      </c>
      <c r="L47" s="301">
        <f>'Lövészet beíró'!J47</f>
        <v>0</v>
      </c>
      <c r="M47" s="332">
        <v>0</v>
      </c>
      <c r="N47" s="332" t="s">
        <v>34</v>
      </c>
      <c r="O47" s="303">
        <v>4.5486111111111109E-3</v>
      </c>
      <c r="P47" s="304">
        <f t="shared" ref="P47" si="81">IFERROR(RANK(O47,O40:O54,1),"")</f>
        <v>7</v>
      </c>
      <c r="Q47" s="302" t="str">
        <f t="shared" si="68"/>
        <v/>
      </c>
      <c r="R47" s="333" t="str">
        <f t="shared" ref="R47" si="82">IFERROR(RANK(Q47,Q40:Q54,1),"")</f>
        <v/>
      </c>
      <c r="S47" s="82">
        <f t="shared" si="5"/>
        <v>19</v>
      </c>
      <c r="T47" s="330" t="str">
        <f>IFERROR(ROUND(IFERROR(N47-M47-O47,0)+(SUM(I47:L47)*VLOOKUP(D47,Kategóriák!$C:$N,11,FALSE)/24/60/60),10),"")</f>
        <v/>
      </c>
      <c r="U47" s="330"/>
      <c r="V47" s="445" t="str">
        <f t="shared" si="2"/>
        <v/>
      </c>
    </row>
    <row r="48" spans="2:22" ht="18.600000000000001" customHeight="1" outlineLevel="1" x14ac:dyDescent="0.25">
      <c r="B48" s="187">
        <f>Rajtlista!B48</f>
        <v>20</v>
      </c>
      <c r="C48" s="255" t="str">
        <f>Rajtlista!C48</f>
        <v>Cseke Villő Emese</v>
      </c>
      <c r="D48" s="256" t="str">
        <f t="shared" si="72"/>
        <v>II. kcs. Leány (2009-2010) - 1 km klasszikus</v>
      </c>
      <c r="E48" s="428">
        <f>Rajtlista!E48</f>
        <v>40217</v>
      </c>
      <c r="F48" s="256" t="str">
        <f>Rajtlista!F48</f>
        <v>Budapest</v>
      </c>
      <c r="G48" s="431" t="str">
        <f>Rajtlista!G48</f>
        <v>Albertfalvi Don Bosco Katolikus Általános Iskola és Óvoda</v>
      </c>
      <c r="H48" s="331"/>
      <c r="I48" s="299">
        <f>'Lövészet beíró'!G48</f>
        <v>0</v>
      </c>
      <c r="J48" s="300">
        <f>'Lövészet beíró'!H48</f>
        <v>0</v>
      </c>
      <c r="K48" s="300">
        <f>'Lövészet beíró'!I48</f>
        <v>0</v>
      </c>
      <c r="L48" s="301">
        <f>'Lövészet beíró'!J48</f>
        <v>0</v>
      </c>
      <c r="M48" s="332">
        <v>0</v>
      </c>
      <c r="N48" s="332" t="s">
        <v>34</v>
      </c>
      <c r="O48" s="303">
        <v>5.3356481481481484E-3</v>
      </c>
      <c r="P48" s="304">
        <f t="shared" ref="P48" si="83">IFERROR(RANK(O48,O40:O54,1),"")</f>
        <v>9</v>
      </c>
      <c r="Q48" s="302" t="str">
        <f t="shared" si="68"/>
        <v/>
      </c>
      <c r="R48" s="333" t="str">
        <f t="shared" ref="R48" si="84">IFERROR(RANK(Q48,Q40:Q54,1),"")</f>
        <v/>
      </c>
      <c r="S48" s="82">
        <f t="shared" si="5"/>
        <v>20</v>
      </c>
      <c r="T48" s="330" t="str">
        <f>IFERROR(ROUND(IFERROR(N48-M48-O48,0)+(SUM(I48:L48)*VLOOKUP(D48,Kategóriák!$C:$N,11,FALSE)/24/60/60),10),"")</f>
        <v/>
      </c>
      <c r="U48" s="330"/>
      <c r="V48" s="445" t="str">
        <f t="shared" si="2"/>
        <v/>
      </c>
    </row>
    <row r="49" spans="2:22" ht="18.600000000000001" customHeight="1" outlineLevel="1" x14ac:dyDescent="0.25">
      <c r="B49" s="187">
        <f>Rajtlista!B49</f>
        <v>21</v>
      </c>
      <c r="C49" s="255" t="str">
        <f>Rajtlista!C49</f>
        <v>Cseke Zille Boglárka</v>
      </c>
      <c r="D49" s="256" t="str">
        <f t="shared" si="72"/>
        <v>II. kcs. Leány (2009-2010) - 1 km klasszikus</v>
      </c>
      <c r="E49" s="428">
        <f>Rajtlista!E49</f>
        <v>40217</v>
      </c>
      <c r="F49" s="256" t="str">
        <f>Rajtlista!F49</f>
        <v>Budapest</v>
      </c>
      <c r="G49" s="431" t="str">
        <f>Rajtlista!G49</f>
        <v>Albertfalvi Don Bosco Katolikus Általános Iskola és Óvoda</v>
      </c>
      <c r="H49" s="331"/>
      <c r="I49" s="299">
        <f>'Lövészet beíró'!G49</f>
        <v>0</v>
      </c>
      <c r="J49" s="300">
        <f>'Lövészet beíró'!H49</f>
        <v>0</v>
      </c>
      <c r="K49" s="300">
        <f>'Lövészet beíró'!I49</f>
        <v>0</v>
      </c>
      <c r="L49" s="301">
        <f>'Lövészet beíró'!J49</f>
        <v>0</v>
      </c>
      <c r="M49" s="332">
        <v>0</v>
      </c>
      <c r="N49" s="332" t="s">
        <v>34</v>
      </c>
      <c r="O49" s="303">
        <v>4.5370370370370365E-3</v>
      </c>
      <c r="P49" s="304">
        <f t="shared" ref="P49" si="85">IFERROR(RANK(O49,O40:O54,1),"")</f>
        <v>6</v>
      </c>
      <c r="Q49" s="302" t="str">
        <f t="shared" si="68"/>
        <v/>
      </c>
      <c r="R49" s="333" t="str">
        <f t="shared" ref="R49" si="86">IFERROR(RANK(Q49,Q40:Q54,1),"")</f>
        <v/>
      </c>
      <c r="S49" s="82">
        <f t="shared" si="5"/>
        <v>21</v>
      </c>
      <c r="T49" s="330" t="str">
        <f>IFERROR(ROUND(IFERROR(N49-M49-O49,0)+(SUM(I49:L49)*VLOOKUP(D49,Kategóriák!$C:$N,11,FALSE)/24/60/60),10),"")</f>
        <v/>
      </c>
      <c r="U49" s="330"/>
      <c r="V49" s="445" t="str">
        <f t="shared" si="2"/>
        <v/>
      </c>
    </row>
    <row r="50" spans="2:22" ht="18.600000000000001" customHeight="1" outlineLevel="1" x14ac:dyDescent="0.25">
      <c r="B50" s="187">
        <f>Rajtlista!B50</f>
        <v>22</v>
      </c>
      <c r="C50" s="255" t="str">
        <f>Rajtlista!C50</f>
        <v>Bozóki Tamara</v>
      </c>
      <c r="D50" s="256" t="str">
        <f t="shared" si="72"/>
        <v>II. kcs. Leány (2009-2010) - 1 km klasszikus</v>
      </c>
      <c r="E50" s="428">
        <f>Rajtlista!E50</f>
        <v>39839</v>
      </c>
      <c r="F50" s="256" t="str">
        <f>Rajtlista!F50</f>
        <v>Pest</v>
      </c>
      <c r="G50" s="431" t="str">
        <f>Rajtlista!G50</f>
        <v>Péceli Integrált Oktatási Központ Általános Iskola és Gimnázium</v>
      </c>
      <c r="H50" s="331"/>
      <c r="I50" s="299">
        <f>'Lövészet beíró'!G50</f>
        <v>0</v>
      </c>
      <c r="J50" s="300">
        <f>'Lövészet beíró'!H50</f>
        <v>0</v>
      </c>
      <c r="K50" s="300">
        <f>'Lövészet beíró'!I50</f>
        <v>0</v>
      </c>
      <c r="L50" s="301">
        <f>'Lövészet beíró'!J50</f>
        <v>0</v>
      </c>
      <c r="M50" s="332">
        <v>0</v>
      </c>
      <c r="N50" s="332" t="s">
        <v>34</v>
      </c>
      <c r="O50" s="303">
        <v>3.4606481481481485E-3</v>
      </c>
      <c r="P50" s="304">
        <f t="shared" ref="P50" si="87">IFERROR(RANK(O50,O40:O54,1),"")</f>
        <v>1</v>
      </c>
      <c r="Q50" s="302" t="str">
        <f t="shared" si="68"/>
        <v/>
      </c>
      <c r="R50" s="333" t="str">
        <f t="shared" ref="R50" si="88">IFERROR(RANK(Q50,Q40:Q54,1),"")</f>
        <v/>
      </c>
      <c r="S50" s="82">
        <f t="shared" si="5"/>
        <v>22</v>
      </c>
      <c r="T50" s="330" t="str">
        <f>IFERROR(ROUND(IFERROR(N50-M50-O50,0)+(SUM(I50:L50)*VLOOKUP(D50,Kategóriák!$C:$N,11,FALSE)/24/60/60),10),"")</f>
        <v/>
      </c>
      <c r="U50" s="330"/>
      <c r="V50" s="445" t="str">
        <f t="shared" si="2"/>
        <v/>
      </c>
    </row>
    <row r="51" spans="2:22" ht="18.600000000000001" hidden="1" customHeight="1" outlineLevel="1" x14ac:dyDescent="0.25">
      <c r="B51" s="187">
        <f>Rajtlista!B51</f>
        <v>0</v>
      </c>
      <c r="C51" s="255" t="str">
        <f>Rajtlista!C51</f>
        <v/>
      </c>
      <c r="D51" s="256" t="str">
        <f t="shared" si="72"/>
        <v>II. kcs. Leány (2009-2010) - 1 km klasszikus</v>
      </c>
      <c r="E51" s="428" t="str">
        <f>Rajtlista!E51</f>
        <v/>
      </c>
      <c r="F51" s="256" t="str">
        <f>Rajtlista!F51</f>
        <v/>
      </c>
      <c r="G51" s="431" t="str">
        <f>Rajtlista!G51</f>
        <v/>
      </c>
      <c r="H51" s="331"/>
      <c r="I51" s="299">
        <f>'Lövészet beíró'!G51</f>
        <v>0</v>
      </c>
      <c r="J51" s="300">
        <f>'Lövészet beíró'!H51</f>
        <v>0</v>
      </c>
      <c r="K51" s="300">
        <f>'Lövészet beíró'!I51</f>
        <v>0</v>
      </c>
      <c r="L51" s="301">
        <f>'Lövészet beíró'!J51</f>
        <v>0</v>
      </c>
      <c r="M51" s="332" t="str">
        <f>IF(B51&gt;0,Rajtlista!H51,"")</f>
        <v/>
      </c>
      <c r="N51" s="332" t="s">
        <v>34</v>
      </c>
      <c r="O51" s="303" t="str">
        <f t="shared" ref="O51:O54" si="89">IFERROR(N51-M51,"")</f>
        <v/>
      </c>
      <c r="P51" s="304" t="str">
        <f t="shared" ref="P51" si="90">IFERROR(RANK(O51,O40:O54,1),"")</f>
        <v/>
      </c>
      <c r="Q51" s="302" t="str">
        <f t="shared" si="68"/>
        <v/>
      </c>
      <c r="R51" s="333" t="str">
        <f t="shared" ref="R51" si="91">IFERROR(RANK(Q51,Q40:Q54,1),"")</f>
        <v/>
      </c>
      <c r="S51" s="82">
        <f t="shared" si="5"/>
        <v>0</v>
      </c>
      <c r="T51" s="330" t="str">
        <f>IFERROR(ROUND(IFERROR(N51-M51-O51,0)+(SUM(I51:L51)*VLOOKUP(D51,Kategóriák!$C:$N,11,FALSE)/24/60/60),10),"")</f>
        <v/>
      </c>
      <c r="U51" s="330"/>
      <c r="V51" s="445" t="str">
        <f t="shared" si="2"/>
        <v/>
      </c>
    </row>
    <row r="52" spans="2:22" ht="18.600000000000001" hidden="1" customHeight="1" outlineLevel="1" x14ac:dyDescent="0.25">
      <c r="B52" s="187">
        <f>Rajtlista!B52</f>
        <v>0</v>
      </c>
      <c r="C52" s="255" t="str">
        <f>Rajtlista!C52</f>
        <v/>
      </c>
      <c r="D52" s="256" t="str">
        <f t="shared" si="72"/>
        <v>II. kcs. Leány (2009-2010) - 1 km klasszikus</v>
      </c>
      <c r="E52" s="428" t="str">
        <f>Rajtlista!E52</f>
        <v/>
      </c>
      <c r="F52" s="256" t="str">
        <f>Rajtlista!F52</f>
        <v/>
      </c>
      <c r="G52" s="431" t="str">
        <f>Rajtlista!G52</f>
        <v/>
      </c>
      <c r="H52" s="331"/>
      <c r="I52" s="299">
        <f>'Lövészet beíró'!G52</f>
        <v>0</v>
      </c>
      <c r="J52" s="300">
        <f>'Lövészet beíró'!H52</f>
        <v>0</v>
      </c>
      <c r="K52" s="300">
        <f>'Lövészet beíró'!I52</f>
        <v>0</v>
      </c>
      <c r="L52" s="301">
        <f>'Lövészet beíró'!J52</f>
        <v>0</v>
      </c>
      <c r="M52" s="332" t="str">
        <f>IF(B52&gt;0,Rajtlista!H52,"")</f>
        <v/>
      </c>
      <c r="N52" s="332" t="s">
        <v>34</v>
      </c>
      <c r="O52" s="303" t="str">
        <f t="shared" si="89"/>
        <v/>
      </c>
      <c r="P52" s="304" t="str">
        <f t="shared" ref="P52" si="92">IFERROR(RANK(O52,O40:O54,1),"")</f>
        <v/>
      </c>
      <c r="Q52" s="302" t="str">
        <f t="shared" si="68"/>
        <v/>
      </c>
      <c r="R52" s="333" t="str">
        <f t="shared" ref="R52" si="93">IFERROR(RANK(Q52,Q40:Q54,1),"")</f>
        <v/>
      </c>
      <c r="S52" s="82">
        <f t="shared" si="5"/>
        <v>0</v>
      </c>
      <c r="T52" s="330" t="str">
        <f>IFERROR(ROUND(IFERROR(N52-M52-O52,0)+(SUM(I52:L52)*VLOOKUP(D52,Kategóriák!$C:$N,11,FALSE)/24/60/60),10),"")</f>
        <v/>
      </c>
      <c r="U52" s="330"/>
      <c r="V52" s="445" t="str">
        <f t="shared" si="2"/>
        <v/>
      </c>
    </row>
    <row r="53" spans="2:22" ht="18.600000000000001" hidden="1" customHeight="1" outlineLevel="1" x14ac:dyDescent="0.25">
      <c r="B53" s="187">
        <f>Rajtlista!B53</f>
        <v>0</v>
      </c>
      <c r="C53" s="255" t="str">
        <f>Rajtlista!C53</f>
        <v/>
      </c>
      <c r="D53" s="256" t="str">
        <f t="shared" si="72"/>
        <v>II. kcs. Leány (2009-2010) - 1 km klasszikus</v>
      </c>
      <c r="E53" s="428" t="str">
        <f>Rajtlista!E53</f>
        <v/>
      </c>
      <c r="F53" s="256" t="str">
        <f>Rajtlista!F53</f>
        <v/>
      </c>
      <c r="G53" s="431" t="str">
        <f>Rajtlista!G53</f>
        <v/>
      </c>
      <c r="H53" s="331"/>
      <c r="I53" s="299">
        <f>'Lövészet beíró'!G53</f>
        <v>0</v>
      </c>
      <c r="J53" s="300">
        <f>'Lövészet beíró'!H53</f>
        <v>0</v>
      </c>
      <c r="K53" s="300">
        <f>'Lövészet beíró'!I53</f>
        <v>0</v>
      </c>
      <c r="L53" s="301">
        <f>'Lövészet beíró'!J53</f>
        <v>0</v>
      </c>
      <c r="M53" s="332" t="str">
        <f>IF(B53&gt;0,Rajtlista!H53,"")</f>
        <v/>
      </c>
      <c r="N53" s="332" t="s">
        <v>34</v>
      </c>
      <c r="O53" s="303" t="str">
        <f t="shared" si="89"/>
        <v/>
      </c>
      <c r="P53" s="304" t="str">
        <f t="shared" ref="P53" si="94">IFERROR(RANK(O53,O40:O54,1),"")</f>
        <v/>
      </c>
      <c r="Q53" s="302" t="str">
        <f t="shared" si="68"/>
        <v/>
      </c>
      <c r="R53" s="333" t="str">
        <f t="shared" ref="R53" si="95">IFERROR(RANK(Q53,Q40:Q54,1),"")</f>
        <v/>
      </c>
      <c r="S53" s="82">
        <f t="shared" si="5"/>
        <v>0</v>
      </c>
      <c r="T53" s="330" t="str">
        <f>IFERROR(ROUND(IFERROR(N53-M53-O53,0)+(SUM(I53:L53)*VLOOKUP(D53,Kategóriák!$C:$N,11,FALSE)/24/60/60),10),"")</f>
        <v/>
      </c>
      <c r="U53" s="330"/>
      <c r="V53" s="445" t="str">
        <f t="shared" si="2"/>
        <v/>
      </c>
    </row>
    <row r="54" spans="2:22" ht="18.600000000000001" hidden="1" customHeight="1" outlineLevel="1" x14ac:dyDescent="0.25">
      <c r="B54" s="187">
        <f>Rajtlista!B54</f>
        <v>0</v>
      </c>
      <c r="C54" s="255" t="str">
        <f>Rajtlista!C54</f>
        <v/>
      </c>
      <c r="D54" s="256" t="str">
        <f t="shared" si="72"/>
        <v>II. kcs. Leány (2009-2010) - 1 km klasszikus</v>
      </c>
      <c r="E54" s="428" t="str">
        <f>Rajtlista!E54</f>
        <v/>
      </c>
      <c r="F54" s="256" t="str">
        <f>Rajtlista!F54</f>
        <v/>
      </c>
      <c r="G54" s="431" t="str">
        <f>Rajtlista!G54</f>
        <v/>
      </c>
      <c r="H54" s="331"/>
      <c r="I54" s="299">
        <f>'Lövészet beíró'!G54</f>
        <v>0</v>
      </c>
      <c r="J54" s="300">
        <f>'Lövészet beíró'!H54</f>
        <v>0</v>
      </c>
      <c r="K54" s="300">
        <f>'Lövészet beíró'!I54</f>
        <v>0</v>
      </c>
      <c r="L54" s="301">
        <f>'Lövészet beíró'!J54</f>
        <v>0</v>
      </c>
      <c r="M54" s="332" t="str">
        <f>IF(B54&gt;0,Rajtlista!H54,"")</f>
        <v/>
      </c>
      <c r="N54" s="332" t="s">
        <v>34</v>
      </c>
      <c r="O54" s="303" t="str">
        <f t="shared" si="89"/>
        <v/>
      </c>
      <c r="P54" s="304" t="str">
        <f t="shared" ref="P54" si="96">IFERROR(RANK(O54,O40:O54,1),"")</f>
        <v/>
      </c>
      <c r="Q54" s="302" t="str">
        <f t="shared" si="68"/>
        <v/>
      </c>
      <c r="R54" s="333" t="str">
        <f t="shared" ref="R54" si="97">IFERROR(RANK(Q54,Q40:Q54,1),"")</f>
        <v/>
      </c>
      <c r="S54" s="82">
        <f t="shared" si="5"/>
        <v>0</v>
      </c>
      <c r="T54" s="330" t="str">
        <f>IFERROR(ROUND(IFERROR(N54-M54-O54,0)+(SUM(I54:L54)*VLOOKUP(D54,Kategóriák!$C:$N,11,FALSE)/24/60/60),10),"")</f>
        <v/>
      </c>
      <c r="U54" s="330"/>
      <c r="V54" s="445" t="str">
        <f t="shared" si="2"/>
        <v/>
      </c>
    </row>
    <row r="55" spans="2:22" ht="18.600000000000001" customHeight="1" outlineLevel="1" thickBot="1" x14ac:dyDescent="0.3">
      <c r="B55" s="334"/>
      <c r="C55" s="335"/>
      <c r="D55" s="336"/>
      <c r="E55" s="429"/>
      <c r="F55" s="336"/>
      <c r="G55" s="432"/>
      <c r="H55" s="336"/>
      <c r="I55" s="337"/>
      <c r="J55" s="337"/>
      <c r="K55" s="337"/>
      <c r="L55" s="337"/>
      <c r="M55" s="338"/>
      <c r="N55" s="338"/>
      <c r="O55" s="339"/>
      <c r="P55" s="454"/>
      <c r="Q55" s="339"/>
      <c r="R55" s="340"/>
      <c r="S55" s="82">
        <f t="shared" si="5"/>
        <v>0</v>
      </c>
      <c r="T55" s="330" t="str">
        <f>IFERROR(ROUND(IFERROR(N55-M55-O55,0)+(SUM(I55:L55)*VLOOKUP(D55,Kategóriák!$C:$N,11,FALSE)/24/60/60),10),"")</f>
        <v/>
      </c>
      <c r="U55" s="330"/>
      <c r="V55" s="445" t="str">
        <f t="shared" si="2"/>
        <v/>
      </c>
    </row>
    <row r="56" spans="2:22" ht="18.600000000000001" customHeight="1" thickBot="1" x14ac:dyDescent="0.3">
      <c r="B56" s="509" t="str">
        <f>+Rajtlista!B56:G56</f>
        <v>II. kcs. Fiú (2009-2010) - 1 km klasszikus</v>
      </c>
      <c r="C56" s="510"/>
      <c r="D56" s="511"/>
      <c r="E56" s="511"/>
      <c r="F56" s="511"/>
      <c r="G56" s="512"/>
      <c r="H56" s="341"/>
      <c r="I56" s="280" t="e">
        <f>'Lövészet beíró'!G56</f>
        <v>#N/A</v>
      </c>
      <c r="J56" s="281" t="e">
        <f>'Lövészet beíró'!H56</f>
        <v>#N/A</v>
      </c>
      <c r="K56" s="281" t="e">
        <f>'Lövészet beíró'!I56</f>
        <v>#N/A</v>
      </c>
      <c r="L56" s="282" t="e">
        <f>'Lövészet beíró'!J56</f>
        <v>#N/A</v>
      </c>
      <c r="M56" s="326"/>
      <c r="N56" s="326"/>
      <c r="O56" s="283"/>
      <c r="P56" s="453"/>
      <c r="Q56" s="283"/>
      <c r="R56" s="327"/>
      <c r="S56" s="82" t="str">
        <f t="shared" si="5"/>
        <v>II. kcs. Fiú (2009-2010) - 1 km klasszikus</v>
      </c>
      <c r="T56" s="330" t="str">
        <f>IFERROR(ROUND(IFERROR(N56-M56-O56,0)+(SUM(I56:L56)*VLOOKUP(D56,Kategóriák!$C:$N,11,FALSE)/24/60/60),10),"")</f>
        <v/>
      </c>
      <c r="U56" s="330"/>
      <c r="V56" s="445" t="str">
        <f t="shared" si="2"/>
        <v/>
      </c>
    </row>
    <row r="57" spans="2:22" ht="18.600000000000001" customHeight="1" outlineLevel="1" x14ac:dyDescent="0.25">
      <c r="B57" s="286">
        <f>Rajtlista!B57</f>
        <v>23</v>
      </c>
      <c r="C57" s="287" t="str">
        <f>Rajtlista!C57</f>
        <v>Mikola Márk</v>
      </c>
      <c r="D57" s="288" t="str">
        <f>+B56</f>
        <v>II. kcs. Fiú (2009-2010) - 1 km klasszikus</v>
      </c>
      <c r="E57" s="427">
        <f>Rajtlista!E57</f>
        <v>40443</v>
      </c>
      <c r="F57" s="288" t="str">
        <f>Rajtlista!F57</f>
        <v>Heves</v>
      </c>
      <c r="G57" s="430" t="str">
        <f>Rajtlista!G57</f>
        <v>Gyöngyössolymosi Nagy Gyula Katolikus Általános Iskola és Alapfokú Művészeti Iskola</v>
      </c>
      <c r="H57" s="328"/>
      <c r="I57" s="291">
        <f>'Lövészet beíró'!G57</f>
        <v>0</v>
      </c>
      <c r="J57" s="292">
        <f>'Lövészet beíró'!H57</f>
        <v>0</v>
      </c>
      <c r="K57" s="292">
        <f>'Lövészet beíró'!I57</f>
        <v>0</v>
      </c>
      <c r="L57" s="293">
        <f>'Lövészet beíró'!J57</f>
        <v>0</v>
      </c>
      <c r="M57" s="329">
        <v>0</v>
      </c>
      <c r="N57" s="329" t="s">
        <v>34</v>
      </c>
      <c r="O57" s="295">
        <v>4.5833333333333334E-3</v>
      </c>
      <c r="P57" s="296">
        <f>IFERROR(RANK(O57,O57:O74,1),"")</f>
        <v>10</v>
      </c>
      <c r="Q57" s="294" t="str">
        <f t="shared" ref="Q57:Q70" si="98">IF(F57="HUN",O57,"")</f>
        <v/>
      </c>
      <c r="R57" s="296" t="str">
        <f>IFERROR(RANK(Q57,Q57:Q74,1),"")</f>
        <v/>
      </c>
      <c r="S57" s="82">
        <f t="shared" si="5"/>
        <v>23</v>
      </c>
      <c r="T57" s="330" t="str">
        <f>IFERROR(ROUND(IFERROR(N57-M57-O57,0)+(SUM(I57:L57)*VLOOKUP(D57,Kategóriák!$C:$N,11,FALSE)/24/60/60),10),"")</f>
        <v/>
      </c>
      <c r="U57" s="342"/>
      <c r="V57" s="445" t="str">
        <f t="shared" si="2"/>
        <v/>
      </c>
    </row>
    <row r="58" spans="2:22" ht="18.600000000000001" customHeight="1" outlineLevel="1" x14ac:dyDescent="0.25">
      <c r="B58" s="187">
        <f>Rajtlista!B58</f>
        <v>24</v>
      </c>
      <c r="C58" s="255" t="str">
        <f>Rajtlista!C58</f>
        <v>Feledy Bence</v>
      </c>
      <c r="D58" s="256" t="str">
        <f>+D57</f>
        <v>II. kcs. Fiú (2009-2010) - 1 km klasszikus</v>
      </c>
      <c r="E58" s="428">
        <f>Rajtlista!E58</f>
        <v>39876</v>
      </c>
      <c r="F58" s="256" t="str">
        <f>Rajtlista!F58</f>
        <v>Borsod-A-Z</v>
      </c>
      <c r="G58" s="431" t="str">
        <f>Rajtlista!G58</f>
        <v>Bükki Szlovák Nemzetiségi Általános Iskola</v>
      </c>
      <c r="H58" s="331"/>
      <c r="I58" s="299">
        <f>'Lövészet beíró'!G58</f>
        <v>0</v>
      </c>
      <c r="J58" s="300">
        <f>'Lövészet beíró'!H58</f>
        <v>0</v>
      </c>
      <c r="K58" s="300">
        <f>'Lövészet beíró'!I58</f>
        <v>0</v>
      </c>
      <c r="L58" s="301">
        <f>'Lövészet beíró'!J58</f>
        <v>0</v>
      </c>
      <c r="M58" s="332">
        <v>0</v>
      </c>
      <c r="N58" s="332" t="s">
        <v>34</v>
      </c>
      <c r="O58" s="303">
        <v>3.7962962962962963E-3</v>
      </c>
      <c r="P58" s="304">
        <f>IFERROR(RANK(O58,O57:O74,1),"")</f>
        <v>5</v>
      </c>
      <c r="Q58" s="302" t="str">
        <f t="shared" si="98"/>
        <v/>
      </c>
      <c r="R58" s="333" t="str">
        <f>IFERROR(RANK(Q58,Q57:Q74,1),"")</f>
        <v/>
      </c>
      <c r="S58" s="82">
        <f t="shared" si="5"/>
        <v>24</v>
      </c>
      <c r="T58" s="330" t="str">
        <f>IFERROR(ROUND(IFERROR(N58-M58-O58,0)+(SUM(I58:L58)*VLOOKUP(D58,Kategóriák!$C:$N,11,FALSE)/24/60/60),10),"")</f>
        <v/>
      </c>
      <c r="U58" s="330"/>
      <c r="V58" s="445" t="str">
        <f t="shared" si="2"/>
        <v/>
      </c>
    </row>
    <row r="59" spans="2:22" ht="18.600000000000001" customHeight="1" outlineLevel="1" x14ac:dyDescent="0.25">
      <c r="B59" s="187">
        <f>Rajtlista!B59</f>
        <v>25</v>
      </c>
      <c r="C59" s="255" t="str">
        <f>Rajtlista!C59</f>
        <v>Telek Dominik</v>
      </c>
      <c r="D59" s="256" t="str">
        <f t="shared" ref="D59:D74" si="99">+D58</f>
        <v>II. kcs. Fiú (2009-2010) - 1 km klasszikus</v>
      </c>
      <c r="E59" s="428">
        <f>Rajtlista!E59</f>
        <v>39867</v>
      </c>
      <c r="F59" s="256" t="str">
        <f>Rajtlista!F59</f>
        <v>Heves</v>
      </c>
      <c r="G59" s="431" t="str">
        <f>Rajtlista!G59</f>
        <v>Gyöngyössolymosi Nagy Gyula Katolikus Általános Iskola és Alapfokú Művészeti Iskola</v>
      </c>
      <c r="H59" s="331"/>
      <c r="I59" s="299">
        <f>'Lövészet beíró'!G59</f>
        <v>0</v>
      </c>
      <c r="J59" s="300">
        <f>'Lövészet beíró'!H59</f>
        <v>0</v>
      </c>
      <c r="K59" s="300">
        <f>'Lövészet beíró'!I59</f>
        <v>0</v>
      </c>
      <c r="L59" s="301">
        <f>'Lövészet beíró'!J59</f>
        <v>0</v>
      </c>
      <c r="M59" s="332">
        <v>0</v>
      </c>
      <c r="N59" s="332" t="s">
        <v>34</v>
      </c>
      <c r="O59" s="303">
        <v>5.0115740740740737E-3</v>
      </c>
      <c r="P59" s="304">
        <f>IFERROR(RANK(O59,O57:O74,1),"")</f>
        <v>14</v>
      </c>
      <c r="Q59" s="302" t="str">
        <f t="shared" si="98"/>
        <v/>
      </c>
      <c r="R59" s="333" t="str">
        <f>IFERROR(RANK(Q59,Q57:Q74,1),"")</f>
        <v/>
      </c>
      <c r="S59" s="82">
        <f t="shared" si="5"/>
        <v>25</v>
      </c>
      <c r="T59" s="330" t="str">
        <f>IFERROR(ROUND(IFERROR(N59-M59-O59,0)+(SUM(I59:L59)*VLOOKUP(D59,Kategóriák!$C:$N,11,FALSE)/24/60/60),10),"")</f>
        <v/>
      </c>
      <c r="U59" s="330"/>
      <c r="V59" s="445" t="str">
        <f t="shared" si="2"/>
        <v/>
      </c>
    </row>
    <row r="60" spans="2:22" ht="18.600000000000001" customHeight="1" outlineLevel="1" x14ac:dyDescent="0.25">
      <c r="B60" s="187">
        <f>Rajtlista!B60</f>
        <v>26</v>
      </c>
      <c r="C60" s="255" t="str">
        <f>Rajtlista!C60</f>
        <v>Maus Márton</v>
      </c>
      <c r="D60" s="256" t="str">
        <f t="shared" si="99"/>
        <v>II. kcs. Fiú (2009-2010) - 1 km klasszikus</v>
      </c>
      <c r="E60" s="428">
        <f>Rajtlista!E60</f>
        <v>40318</v>
      </c>
      <c r="F60" s="256" t="str">
        <f>Rajtlista!F60</f>
        <v>Budapest</v>
      </c>
      <c r="G60" s="431" t="str">
        <f>Rajtlista!G60</f>
        <v>Budenz József Általános Iskola és Gimnázium</v>
      </c>
      <c r="H60" s="331"/>
      <c r="I60" s="299">
        <f>'Lövészet beíró'!G60</f>
        <v>0</v>
      </c>
      <c r="J60" s="300">
        <f>'Lövészet beíró'!H60</f>
        <v>0</v>
      </c>
      <c r="K60" s="300">
        <f>'Lövészet beíró'!I60</f>
        <v>0</v>
      </c>
      <c r="L60" s="301">
        <f>'Lövészet beíró'!J60</f>
        <v>0</v>
      </c>
      <c r="M60" s="332">
        <v>0</v>
      </c>
      <c r="N60" s="332" t="s">
        <v>34</v>
      </c>
      <c r="O60" s="303">
        <v>4.7685185185185183E-3</v>
      </c>
      <c r="P60" s="304">
        <f>IFERROR(RANK(O60,O57:O74,1),"")</f>
        <v>11</v>
      </c>
      <c r="Q60" s="302" t="str">
        <f t="shared" si="98"/>
        <v/>
      </c>
      <c r="R60" s="333" t="str">
        <f>IFERROR(RANK(Q60,Q57:Q74,1),"")</f>
        <v/>
      </c>
      <c r="S60" s="82">
        <f t="shared" si="5"/>
        <v>26</v>
      </c>
      <c r="T60" s="330" t="str">
        <f>IFERROR(ROUND(IFERROR(N60-M60-O60,0)+(SUM(I60:L60)*VLOOKUP(D60,Kategóriák!$C:$N,11,FALSE)/24/60/60),10),"")</f>
        <v/>
      </c>
      <c r="U60" s="330"/>
      <c r="V60" s="445" t="str">
        <f t="shared" si="2"/>
        <v/>
      </c>
    </row>
    <row r="61" spans="2:22" ht="18.600000000000001" customHeight="1" outlineLevel="1" x14ac:dyDescent="0.25">
      <c r="B61" s="187">
        <f>Rajtlista!B61</f>
        <v>27</v>
      </c>
      <c r="C61" s="255" t="str">
        <f>Rajtlista!C61</f>
        <v>Szabolcs Balázs</v>
      </c>
      <c r="D61" s="256" t="str">
        <f t="shared" si="99"/>
        <v>II. kcs. Fiú (2009-2010) - 1 km klasszikus</v>
      </c>
      <c r="E61" s="428">
        <f>Rajtlista!E61</f>
        <v>40479</v>
      </c>
      <c r="F61" s="256" t="str">
        <f>Rajtlista!F61</f>
        <v>Pest</v>
      </c>
      <c r="G61" s="431" t="str">
        <f>Rajtlista!G61</f>
        <v>Gödi Németh László Általános Iskola és Alapfokú Művészeti Iskola</v>
      </c>
      <c r="H61" s="331"/>
      <c r="I61" s="299">
        <f>'Lövészet beíró'!G61</f>
        <v>0</v>
      </c>
      <c r="J61" s="300">
        <f>'Lövészet beíró'!H61</f>
        <v>0</v>
      </c>
      <c r="K61" s="300">
        <f>'Lövészet beíró'!I61</f>
        <v>0</v>
      </c>
      <c r="L61" s="301">
        <f>'Lövészet beíró'!J61</f>
        <v>0</v>
      </c>
      <c r="M61" s="332">
        <v>0</v>
      </c>
      <c r="N61" s="332" t="s">
        <v>34</v>
      </c>
      <c r="O61" s="303">
        <v>4.8263888888888887E-3</v>
      </c>
      <c r="P61" s="304">
        <f>IFERROR(RANK(O61,O57:O74,1),"")</f>
        <v>12</v>
      </c>
      <c r="Q61" s="302" t="str">
        <f t="shared" si="98"/>
        <v/>
      </c>
      <c r="R61" s="333" t="str">
        <f>IFERROR(RANK(Q61,Q57:Q74,1),"")</f>
        <v/>
      </c>
      <c r="S61" s="82">
        <f t="shared" si="5"/>
        <v>27</v>
      </c>
      <c r="T61" s="330" t="str">
        <f>IFERROR(ROUND(IFERROR(N61-M61-O61,0)+(SUM(I61:L61)*VLOOKUP(D61,Kategóriák!$C:$N,11,FALSE)/24/60/60),10),"")</f>
        <v/>
      </c>
      <c r="U61" s="330"/>
      <c r="V61" s="445" t="str">
        <f t="shared" si="2"/>
        <v/>
      </c>
    </row>
    <row r="62" spans="2:22" ht="18.600000000000001" customHeight="1" outlineLevel="1" x14ac:dyDescent="0.25">
      <c r="B62" s="187">
        <f>Rajtlista!B62</f>
        <v>28</v>
      </c>
      <c r="C62" s="255" t="str">
        <f>Rajtlista!C62</f>
        <v>Harangozó Gyergely</v>
      </c>
      <c r="D62" s="256" t="str">
        <f t="shared" si="99"/>
        <v>II. kcs. Fiú (2009-2010) - 1 km klasszikus</v>
      </c>
      <c r="E62" s="428">
        <f>Rajtlista!E62</f>
        <v>40029</v>
      </c>
      <c r="F62" s="256" t="str">
        <f>Rajtlista!F62</f>
        <v>Budapest</v>
      </c>
      <c r="G62" s="431" t="str">
        <f>Rajtlista!G62</f>
        <v>Zugligeti Általános Iskola</v>
      </c>
      <c r="H62" s="331"/>
      <c r="I62" s="299">
        <f>'Lövészet beíró'!G62</f>
        <v>0</v>
      </c>
      <c r="J62" s="300">
        <f>'Lövészet beíró'!H62</f>
        <v>0</v>
      </c>
      <c r="K62" s="300">
        <f>'Lövészet beíró'!I62</f>
        <v>0</v>
      </c>
      <c r="L62" s="301">
        <f>'Lövészet beíró'!J62</f>
        <v>0</v>
      </c>
      <c r="M62" s="332">
        <v>0</v>
      </c>
      <c r="N62" s="332" t="s">
        <v>34</v>
      </c>
      <c r="O62" s="303">
        <v>3.9467592592592592E-3</v>
      </c>
      <c r="P62" s="304">
        <f>IFERROR(RANK(O62,O57:O74,1),"")</f>
        <v>6</v>
      </c>
      <c r="Q62" s="302" t="str">
        <f t="shared" si="98"/>
        <v/>
      </c>
      <c r="R62" s="333" t="str">
        <f>IFERROR(RANK(Q62,Q57:Q74,1),"")</f>
        <v/>
      </c>
      <c r="S62" s="82">
        <f t="shared" si="5"/>
        <v>28</v>
      </c>
      <c r="T62" s="330" t="str">
        <f>IFERROR(ROUND(IFERROR(N62-M62-O62,0)+(SUM(I62:L62)*VLOOKUP(D62,Kategóriák!$C:$N,11,FALSE)/24/60/60),10),"")</f>
        <v/>
      </c>
      <c r="U62" s="330"/>
      <c r="V62" s="445" t="str">
        <f t="shared" si="2"/>
        <v/>
      </c>
    </row>
    <row r="63" spans="2:22" ht="18.600000000000001" customHeight="1" outlineLevel="1" x14ac:dyDescent="0.25">
      <c r="B63" s="187">
        <f>Rajtlista!B63</f>
        <v>29</v>
      </c>
      <c r="C63" s="255" t="str">
        <f>Rajtlista!C63</f>
        <v>Boldogh Tamás Oszkár</v>
      </c>
      <c r="D63" s="256" t="str">
        <f t="shared" si="99"/>
        <v>II. kcs. Fiú (2009-2010) - 1 km klasszikus</v>
      </c>
      <c r="E63" s="428">
        <f>Rajtlista!E63</f>
        <v>40143</v>
      </c>
      <c r="F63" s="256" t="str">
        <f>Rajtlista!F63</f>
        <v>Budapest</v>
      </c>
      <c r="G63" s="431" t="str">
        <f>Rajtlista!G63</f>
        <v>Sashegyi Arany János Általános Iskola és Gimnázium</v>
      </c>
      <c r="H63" s="331"/>
      <c r="I63" s="299">
        <f>'Lövészet beíró'!G63</f>
        <v>0</v>
      </c>
      <c r="J63" s="300">
        <f>'Lövészet beíró'!H63</f>
        <v>0</v>
      </c>
      <c r="K63" s="300">
        <f>'Lövészet beíró'!I63</f>
        <v>0</v>
      </c>
      <c r="L63" s="301">
        <f>'Lövészet beíró'!J63</f>
        <v>0</v>
      </c>
      <c r="M63" s="332">
        <v>0</v>
      </c>
      <c r="N63" s="332" t="s">
        <v>34</v>
      </c>
      <c r="O63" s="303">
        <v>3.472222222222222E-3</v>
      </c>
      <c r="P63" s="304">
        <f>IFERROR(RANK(O63,O57:O74,1),"")</f>
        <v>3</v>
      </c>
      <c r="Q63" s="302" t="str">
        <f t="shared" si="98"/>
        <v/>
      </c>
      <c r="R63" s="333" t="str">
        <f>IFERROR(RANK(Q63,Q57:Q74,1),"")</f>
        <v/>
      </c>
      <c r="S63" s="82">
        <f t="shared" si="5"/>
        <v>29</v>
      </c>
      <c r="T63" s="330" t="str">
        <f>IFERROR(ROUND(IFERROR(N63-M63-O63,0)+(SUM(I63:L63)*VLOOKUP(D63,Kategóriák!$C:$N,11,FALSE)/24/60/60),10),"")</f>
        <v/>
      </c>
      <c r="U63" s="330"/>
      <c r="V63" s="445" t="str">
        <f t="shared" si="2"/>
        <v/>
      </c>
    </row>
    <row r="64" spans="2:22" ht="18.600000000000001" customHeight="1" outlineLevel="1" x14ac:dyDescent="0.25">
      <c r="B64" s="187">
        <f>Rajtlista!B64</f>
        <v>30</v>
      </c>
      <c r="C64" s="255" t="str">
        <f>Rajtlista!C64</f>
        <v>Nagy Vilmos</v>
      </c>
      <c r="D64" s="256" t="str">
        <f t="shared" si="99"/>
        <v>II. kcs. Fiú (2009-2010) - 1 km klasszikus</v>
      </c>
      <c r="E64" s="428">
        <f>Rajtlista!E64</f>
        <v>39873</v>
      </c>
      <c r="F64" s="256" t="str">
        <f>Rajtlista!F64</f>
        <v>Pest</v>
      </c>
      <c r="G64" s="431" t="str">
        <f>Rajtlista!G64</f>
        <v>József Nádor Általános Iskola és Alapfokú Művészeti Iskola (ÖKO Iskola)</v>
      </c>
      <c r="H64" s="331"/>
      <c r="I64" s="299">
        <f>'Lövészet beíró'!G64</f>
        <v>0</v>
      </c>
      <c r="J64" s="300">
        <f>'Lövészet beíró'!H64</f>
        <v>0</v>
      </c>
      <c r="K64" s="300">
        <f>'Lövészet beíró'!I64</f>
        <v>0</v>
      </c>
      <c r="L64" s="301">
        <f>'Lövészet beíró'!J64</f>
        <v>0</v>
      </c>
      <c r="M64" s="332">
        <v>0</v>
      </c>
      <c r="N64" s="332" t="s">
        <v>34</v>
      </c>
      <c r="O64" s="303">
        <v>3.0208333333333333E-3</v>
      </c>
      <c r="P64" s="304">
        <f>IFERROR(RANK(O64,O57:O74,1),"")</f>
        <v>1</v>
      </c>
      <c r="Q64" s="302" t="str">
        <f t="shared" si="98"/>
        <v/>
      </c>
      <c r="R64" s="333" t="str">
        <f>IFERROR(RANK(Q64,Q57:Q74,1),"")</f>
        <v/>
      </c>
      <c r="S64" s="82">
        <f t="shared" si="5"/>
        <v>30</v>
      </c>
      <c r="T64" s="330" t="str">
        <f>IFERROR(ROUND(IFERROR(N64-M64-O64,0)+(SUM(I64:L64)*VLOOKUP(D64,Kategóriák!$C:$N,11,FALSE)/24/60/60),10),"")</f>
        <v/>
      </c>
      <c r="U64" s="330"/>
      <c r="V64" s="445" t="str">
        <f t="shared" si="2"/>
        <v/>
      </c>
    </row>
    <row r="65" spans="2:22" ht="18.600000000000001" customHeight="1" outlineLevel="1" x14ac:dyDescent="0.25">
      <c r="B65" s="187">
        <f>Rajtlista!B65</f>
        <v>31</v>
      </c>
      <c r="C65" s="255" t="str">
        <f>Rajtlista!C65</f>
        <v>Fekete Boldizsár László</v>
      </c>
      <c r="D65" s="256" t="str">
        <f t="shared" si="99"/>
        <v>II. kcs. Fiú (2009-2010) - 1 km klasszikus</v>
      </c>
      <c r="E65" s="428">
        <f>Rajtlista!E65</f>
        <v>40506</v>
      </c>
      <c r="F65" s="256" t="str">
        <f>Rajtlista!F65</f>
        <v>Budapest</v>
      </c>
      <c r="G65" s="431" t="str">
        <f>Rajtlista!G65</f>
        <v>Budenz József Általános Iskola és Gimnázium</v>
      </c>
      <c r="H65" s="331"/>
      <c r="I65" s="299">
        <f>'Lövészet beíró'!G65</f>
        <v>0</v>
      </c>
      <c r="J65" s="300">
        <f>'Lövészet beíró'!H65</f>
        <v>0</v>
      </c>
      <c r="K65" s="300">
        <f>'Lövészet beíró'!I65</f>
        <v>0</v>
      </c>
      <c r="L65" s="301">
        <f>'Lövészet beíró'!J65</f>
        <v>0</v>
      </c>
      <c r="M65" s="332">
        <v>0</v>
      </c>
      <c r="N65" s="332" t="s">
        <v>34</v>
      </c>
      <c r="O65" s="303">
        <v>3.4953703703703705E-3</v>
      </c>
      <c r="P65" s="304">
        <f>IFERROR(RANK(O65,O57:O74,1),"")</f>
        <v>4</v>
      </c>
      <c r="Q65" s="302" t="str">
        <f t="shared" si="98"/>
        <v/>
      </c>
      <c r="R65" s="333" t="str">
        <f>IFERROR(RANK(Q65,Q57:Q74,1),"")</f>
        <v/>
      </c>
      <c r="S65" s="82">
        <f t="shared" si="5"/>
        <v>31</v>
      </c>
      <c r="T65" s="330" t="str">
        <f>IFERROR(ROUND(IFERROR(N65-M65-O65,0)+(SUM(I65:L65)*VLOOKUP(D65,Kategóriák!$C:$N,11,FALSE)/24/60/60),10),"")</f>
        <v/>
      </c>
      <c r="U65" s="330"/>
      <c r="V65" s="445" t="str">
        <f t="shared" si="2"/>
        <v/>
      </c>
    </row>
    <row r="66" spans="2:22" ht="18.600000000000001" customHeight="1" outlineLevel="1" x14ac:dyDescent="0.25">
      <c r="B66" s="187">
        <f>Rajtlista!B66</f>
        <v>32</v>
      </c>
      <c r="C66" s="255" t="str">
        <f>Rajtlista!C66</f>
        <v>Móczár Ádám</v>
      </c>
      <c r="D66" s="256" t="str">
        <f t="shared" si="99"/>
        <v>II. kcs. Fiú (2009-2010) - 1 km klasszikus</v>
      </c>
      <c r="E66" s="428">
        <f>Rajtlista!E66</f>
        <v>39933</v>
      </c>
      <c r="F66" s="256" t="str">
        <f>Rajtlista!F66</f>
        <v>Heves</v>
      </c>
      <c r="G66" s="431" t="str">
        <f>Rajtlista!G66</f>
        <v>Felső-Mátrai Zakupszky László Általános Iskola és Óvoda</v>
      </c>
      <c r="H66" s="331"/>
      <c r="I66" s="299">
        <f>'Lövészet beíró'!G66</f>
        <v>0</v>
      </c>
      <c r="J66" s="300">
        <f>'Lövészet beíró'!H66</f>
        <v>0</v>
      </c>
      <c r="K66" s="300">
        <f>'Lövészet beíró'!I66</f>
        <v>0</v>
      </c>
      <c r="L66" s="301">
        <f>'Lövészet beíró'!J66</f>
        <v>0</v>
      </c>
      <c r="M66" s="332">
        <v>0</v>
      </c>
      <c r="N66" s="332" t="s">
        <v>34</v>
      </c>
      <c r="O66" s="303">
        <v>3.9930555555555561E-3</v>
      </c>
      <c r="P66" s="304">
        <f>IFERROR(RANK(O66,O57:O74,1),"")</f>
        <v>7</v>
      </c>
      <c r="Q66" s="302" t="str">
        <f t="shared" si="98"/>
        <v/>
      </c>
      <c r="R66" s="333" t="str">
        <f>IFERROR(RANK(Q66,Q57:Q74,1),"")</f>
        <v/>
      </c>
      <c r="S66" s="82">
        <f t="shared" si="5"/>
        <v>32</v>
      </c>
      <c r="T66" s="330" t="str">
        <f>IFERROR(ROUND(IFERROR(N66-M66-O66,0)+(SUM(I66:L66)*VLOOKUP(D66,Kategóriák!$C:$N,11,FALSE)/24/60/60),10),"")</f>
        <v/>
      </c>
      <c r="U66" s="330"/>
      <c r="V66" s="445" t="str">
        <f t="shared" si="2"/>
        <v/>
      </c>
    </row>
    <row r="67" spans="2:22" ht="18.600000000000001" customHeight="1" outlineLevel="1" x14ac:dyDescent="0.25">
      <c r="B67" s="187">
        <f>Rajtlista!B67</f>
        <v>33</v>
      </c>
      <c r="C67" s="255" t="str">
        <f>Rajtlista!C67</f>
        <v>Lehőcz Zétény</v>
      </c>
      <c r="D67" s="256" t="str">
        <f t="shared" si="99"/>
        <v>II. kcs. Fiú (2009-2010) - 1 km klasszikus</v>
      </c>
      <c r="E67" s="428">
        <f>Rajtlista!E67</f>
        <v>40229</v>
      </c>
      <c r="F67" s="256" t="str">
        <f>Rajtlista!F67</f>
        <v>Tolna</v>
      </c>
      <c r="G67" s="431" t="str">
        <f>Rajtlista!G67</f>
        <v>Szent Orsolya Rendi Gárdonyi Géza Katolikus Általános Iskola, Alapfokú Művészeti Iskola és Kollégium</v>
      </c>
      <c r="H67" s="331"/>
      <c r="I67" s="299">
        <f>'Lövészet beíró'!G67</f>
        <v>0</v>
      </c>
      <c r="J67" s="300">
        <f>'Lövészet beíró'!H67</f>
        <v>0</v>
      </c>
      <c r="K67" s="300">
        <f>'Lövészet beíró'!I67</f>
        <v>0</v>
      </c>
      <c r="L67" s="301">
        <f>'Lövészet beíró'!J67</f>
        <v>0</v>
      </c>
      <c r="M67" s="332">
        <v>0</v>
      </c>
      <c r="N67" s="332" t="s">
        <v>34</v>
      </c>
      <c r="O67" s="303">
        <v>5.7523148148148143E-3</v>
      </c>
      <c r="P67" s="304">
        <f>IFERROR(RANK(O67,O57:O74,1),"")</f>
        <v>16</v>
      </c>
      <c r="Q67" s="302" t="str">
        <f t="shared" si="98"/>
        <v/>
      </c>
      <c r="R67" s="333" t="str">
        <f>IFERROR(RANK(Q67,Q57:Q74,1),"")</f>
        <v/>
      </c>
      <c r="S67" s="82">
        <f t="shared" si="5"/>
        <v>33</v>
      </c>
      <c r="T67" s="330" t="str">
        <f>IFERROR(ROUND(IFERROR(N67-M67-O67,0)+(SUM(I67:L67)*VLOOKUP(D67,Kategóriák!$C:$N,11,FALSE)/24/60/60),10),"")</f>
        <v/>
      </c>
      <c r="U67" s="330"/>
      <c r="V67" s="445" t="str">
        <f t="shared" si="2"/>
        <v/>
      </c>
    </row>
    <row r="68" spans="2:22" ht="18.600000000000001" customHeight="1" outlineLevel="1" x14ac:dyDescent="0.25">
      <c r="B68" s="187">
        <f>Rajtlista!B68</f>
        <v>34</v>
      </c>
      <c r="C68" s="255" t="str">
        <f>Rajtlista!C68</f>
        <v>Pap Móric István</v>
      </c>
      <c r="D68" s="256" t="str">
        <f t="shared" si="99"/>
        <v>II. kcs. Fiú (2009-2010) - 1 km klasszikus</v>
      </c>
      <c r="E68" s="428">
        <f>Rajtlista!E68</f>
        <v>40228</v>
      </c>
      <c r="F68" s="256" t="str">
        <f>Rajtlista!F68</f>
        <v>Pest</v>
      </c>
      <c r="G68" s="431" t="str">
        <f>Rajtlista!G68</f>
        <v>Váci Juhász Gyula Általános Iskola</v>
      </c>
      <c r="H68" s="331"/>
      <c r="I68" s="299">
        <f>'Lövészet beíró'!G68</f>
        <v>0</v>
      </c>
      <c r="J68" s="300">
        <f>'Lövészet beíró'!H68</f>
        <v>0</v>
      </c>
      <c r="K68" s="300">
        <f>'Lövészet beíró'!I68</f>
        <v>0</v>
      </c>
      <c r="L68" s="301">
        <f>'Lövészet beíró'!J68</f>
        <v>0</v>
      </c>
      <c r="M68" s="332">
        <v>0</v>
      </c>
      <c r="N68" s="332" t="s">
        <v>34</v>
      </c>
      <c r="O68" s="303">
        <v>4.0509259259259257E-3</v>
      </c>
      <c r="P68" s="304">
        <f>IFERROR(RANK(O68,O57:O74,1),"")</f>
        <v>9</v>
      </c>
      <c r="Q68" s="302" t="str">
        <f t="shared" si="98"/>
        <v/>
      </c>
      <c r="R68" s="333" t="str">
        <f>IFERROR(RANK(Q68,Q57:Q74,1),"")</f>
        <v/>
      </c>
      <c r="S68" s="82">
        <f t="shared" si="5"/>
        <v>34</v>
      </c>
      <c r="T68" s="330" t="str">
        <f>IFERROR(ROUND(IFERROR(N68-M68-O68,0)+(SUM(I68:L68)*VLOOKUP(D68,Kategóriák!$C:$N,11,FALSE)/24/60/60),10),"")</f>
        <v/>
      </c>
      <c r="U68" s="330"/>
      <c r="V68" s="445" t="str">
        <f t="shared" si="2"/>
        <v/>
      </c>
    </row>
    <row r="69" spans="2:22" ht="18.600000000000001" customHeight="1" outlineLevel="1" x14ac:dyDescent="0.25">
      <c r="B69" s="187">
        <f>Rajtlista!B69</f>
        <v>35</v>
      </c>
      <c r="C69" s="255" t="str">
        <f>Rajtlista!C69</f>
        <v>Csorba Milán</v>
      </c>
      <c r="D69" s="256" t="str">
        <f t="shared" si="99"/>
        <v>II. kcs. Fiú (2009-2010) - 1 km klasszikus</v>
      </c>
      <c r="E69" s="428">
        <f>Rajtlista!E69</f>
        <v>40153</v>
      </c>
      <c r="F69" s="256" t="str">
        <f>Rajtlista!F69</f>
        <v>Borsod-A-Z</v>
      </c>
      <c r="G69" s="431" t="str">
        <f>Rajtlista!G69</f>
        <v>Bükki Szlovák Nemzetiségi Általános Iskola</v>
      </c>
      <c r="H69" s="331"/>
      <c r="I69" s="299">
        <f>'Lövészet beíró'!G69</f>
        <v>0</v>
      </c>
      <c r="J69" s="300">
        <f>'Lövészet beíró'!H69</f>
        <v>0</v>
      </c>
      <c r="K69" s="300">
        <f>'Lövészet beíró'!I69</f>
        <v>0</v>
      </c>
      <c r="L69" s="301">
        <f>'Lövészet beíró'!J69</f>
        <v>0</v>
      </c>
      <c r="M69" s="332">
        <v>0</v>
      </c>
      <c r="N69" s="332" t="s">
        <v>34</v>
      </c>
      <c r="O69" s="303">
        <v>5.208333333333333E-3</v>
      </c>
      <c r="P69" s="304">
        <f>IFERROR(RANK(O69,O57:O74,1),"")</f>
        <v>15</v>
      </c>
      <c r="Q69" s="302" t="str">
        <f t="shared" si="98"/>
        <v/>
      </c>
      <c r="R69" s="333" t="str">
        <f>IFERROR(RANK(Q69,Q57:Q74,1),"")</f>
        <v/>
      </c>
      <c r="S69" s="82">
        <f t="shared" si="5"/>
        <v>35</v>
      </c>
      <c r="T69" s="330" t="str">
        <f>IFERROR(ROUND(IFERROR(N69-M69-O69,0)+(SUM(I69:L69)*VLOOKUP(D69,Kategóriák!$C:$N,11,FALSE)/24/60/60),10),"")</f>
        <v/>
      </c>
      <c r="U69" s="330"/>
      <c r="V69" s="445" t="str">
        <f t="shared" si="2"/>
        <v/>
      </c>
    </row>
    <row r="70" spans="2:22" ht="18.600000000000001" customHeight="1" outlineLevel="1" x14ac:dyDescent="0.25">
      <c r="B70" s="187">
        <f>Rajtlista!B70</f>
        <v>36</v>
      </c>
      <c r="C70" s="255" t="str">
        <f>Rajtlista!C70</f>
        <v>Fazekas Márk Bendegúz</v>
      </c>
      <c r="D70" s="256" t="str">
        <f t="shared" si="99"/>
        <v>II. kcs. Fiú (2009-2010) - 1 km klasszikus</v>
      </c>
      <c r="E70" s="428">
        <f>Rajtlista!E70</f>
        <v>39857</v>
      </c>
      <c r="F70" s="256" t="str">
        <f>Rajtlista!F70</f>
        <v>Pest</v>
      </c>
      <c r="G70" s="431" t="str">
        <f>Rajtlista!G70</f>
        <v>Diósdi Eötvös József Német Nemzetiségi Általános Iskola és Alapfokú Művészeti Iskola</v>
      </c>
      <c r="H70" s="331"/>
      <c r="I70" s="299">
        <f>'Lövészet beíró'!G70</f>
        <v>0</v>
      </c>
      <c r="J70" s="300">
        <f>'Lövészet beíró'!H70</f>
        <v>0</v>
      </c>
      <c r="K70" s="300">
        <f>'Lövészet beíró'!I70</f>
        <v>0</v>
      </c>
      <c r="L70" s="301">
        <f>'Lövészet beíró'!J70</f>
        <v>0</v>
      </c>
      <c r="M70" s="332">
        <v>0</v>
      </c>
      <c r="N70" s="332" t="s">
        <v>34</v>
      </c>
      <c r="O70" s="303">
        <v>4.9652777777777777E-3</v>
      </c>
      <c r="P70" s="304">
        <f>IFERROR(RANK(O70,O57:O74,1),"")</f>
        <v>13</v>
      </c>
      <c r="Q70" s="302" t="str">
        <f t="shared" si="98"/>
        <v/>
      </c>
      <c r="R70" s="333" t="str">
        <f>IFERROR(RANK(Q70,Q57:Q74,1),"")</f>
        <v/>
      </c>
      <c r="S70" s="82">
        <f t="shared" si="5"/>
        <v>36</v>
      </c>
      <c r="T70" s="330" t="str">
        <f>IFERROR(ROUND(IFERROR(N70-M70-O70,0)+(SUM(I70:L70)*VLOOKUP(D70,Kategóriák!$C:$N,11,FALSE)/24/60/60),10),"")</f>
        <v/>
      </c>
      <c r="U70" s="330"/>
      <c r="V70" s="445" t="str">
        <f t="shared" ref="V70:V95" si="100">IFERROR(IF((N70-M70)&lt;0,"HIBA!",""),"")</f>
        <v/>
      </c>
    </row>
    <row r="71" spans="2:22" ht="18.600000000000001" customHeight="1" outlineLevel="1" x14ac:dyDescent="0.25">
      <c r="B71" s="187">
        <f>Rajtlista!B71</f>
        <v>37</v>
      </c>
      <c r="C71" s="255" t="str">
        <f>Rajtlista!C71</f>
        <v>Pónya Márton András</v>
      </c>
      <c r="D71" s="256" t="str">
        <f t="shared" si="99"/>
        <v>II. kcs. Fiú (2009-2010) - 1 km klasszikus</v>
      </c>
      <c r="E71" s="428">
        <f>Rajtlista!E71</f>
        <v>39821</v>
      </c>
      <c r="F71" s="256" t="str">
        <f>Rajtlista!F71</f>
        <v>Komárom-E</v>
      </c>
      <c r="G71" s="431" t="str">
        <f>Rajtlista!G71</f>
        <v>Mindszenty József Katolikus Általános Iskola és Óvoda</v>
      </c>
      <c r="H71" s="331"/>
      <c r="I71" s="299">
        <f>'Lövészet beíró'!G71</f>
        <v>0</v>
      </c>
      <c r="J71" s="300">
        <f>'Lövészet beíró'!H71</f>
        <v>0</v>
      </c>
      <c r="K71" s="300">
        <f>'Lövészet beíró'!I71</f>
        <v>0</v>
      </c>
      <c r="L71" s="301">
        <f>'Lövészet beíró'!J71</f>
        <v>0</v>
      </c>
      <c r="M71" s="332">
        <v>0</v>
      </c>
      <c r="N71" s="332" t="s">
        <v>34</v>
      </c>
      <c r="O71" s="303">
        <v>4.0277777777777777E-3</v>
      </c>
      <c r="P71" s="304">
        <f>IFERROR(RANK(O71,O57:O74,1),"")</f>
        <v>8</v>
      </c>
      <c r="Q71" s="302" t="str">
        <f t="shared" ref="Q71:Q74" si="101">IF(F71="HUN",O71,"")</f>
        <v/>
      </c>
      <c r="R71" s="333" t="str">
        <f t="shared" ref="R71" si="102">IFERROR(RANK(Q71,Q60:Q77,1),"")</f>
        <v/>
      </c>
      <c r="S71" s="82">
        <f t="shared" ref="S71:S74" si="103">+B71</f>
        <v>37</v>
      </c>
      <c r="T71" s="330" t="str">
        <f>IFERROR(ROUND(IFERROR(N71-M71-O71,0)+(SUM(I71:L71)*VLOOKUP(D71,Kategóriák!$C:$N,11,FALSE)/24/60/60),10),"")</f>
        <v/>
      </c>
      <c r="U71" s="330"/>
      <c r="V71" s="445" t="str">
        <f t="shared" si="100"/>
        <v/>
      </c>
    </row>
    <row r="72" spans="2:22" ht="18.600000000000001" customHeight="1" outlineLevel="1" x14ac:dyDescent="0.25">
      <c r="B72" s="187">
        <f>Rajtlista!B72</f>
        <v>38</v>
      </c>
      <c r="C72" s="255" t="str">
        <f>Rajtlista!C72</f>
        <v>Szabó Csanád</v>
      </c>
      <c r="D72" s="256" t="str">
        <f t="shared" si="99"/>
        <v>II. kcs. Fiú (2009-2010) - 1 km klasszikus</v>
      </c>
      <c r="E72" s="428">
        <f>Rajtlista!E72</f>
        <v>39838</v>
      </c>
      <c r="F72" s="256" t="str">
        <f>Rajtlista!F72</f>
        <v>Budapest</v>
      </c>
      <c r="G72" s="431" t="str">
        <f>Rajtlista!G72</f>
        <v>Budai Ciszterci Szent Imre Gimnázium</v>
      </c>
      <c r="H72" s="331"/>
      <c r="I72" s="299">
        <f>'Lövészet beíró'!G72</f>
        <v>0</v>
      </c>
      <c r="J72" s="300">
        <f>'Lövészet beíró'!H72</f>
        <v>0</v>
      </c>
      <c r="K72" s="300">
        <f>'Lövészet beíró'!I72</f>
        <v>0</v>
      </c>
      <c r="L72" s="301">
        <f>'Lövészet beíró'!J72</f>
        <v>0</v>
      </c>
      <c r="M72" s="332">
        <v>0</v>
      </c>
      <c r="N72" s="332" t="s">
        <v>34</v>
      </c>
      <c r="O72" s="303">
        <v>3.2986111111111111E-3</v>
      </c>
      <c r="P72" s="304">
        <f>IFERROR(RANK(O72,O59:O74,1),"")</f>
        <v>2</v>
      </c>
      <c r="Q72" s="302" t="str">
        <f t="shared" si="101"/>
        <v/>
      </c>
      <c r="R72" s="333" t="str">
        <f t="shared" ref="R72" si="104">IFERROR(RANK(Q72,Q60:Q77,1),"")</f>
        <v/>
      </c>
      <c r="S72" s="82">
        <f t="shared" si="103"/>
        <v>38</v>
      </c>
      <c r="T72" s="330" t="str">
        <f>IFERROR(ROUND(IFERROR(N72-M72-O72,0)+(SUM(I72:L72)*VLOOKUP(D72,Kategóriák!$C:$N,11,FALSE)/24/60/60),10),"")</f>
        <v/>
      </c>
      <c r="U72" s="330"/>
      <c r="V72" s="445" t="str">
        <f t="shared" si="100"/>
        <v/>
      </c>
    </row>
    <row r="73" spans="2:22" ht="18.600000000000001" hidden="1" customHeight="1" outlineLevel="1" x14ac:dyDescent="0.25">
      <c r="B73" s="187">
        <f>Rajtlista!B73</f>
        <v>0</v>
      </c>
      <c r="C73" s="255" t="str">
        <f>Rajtlista!C73</f>
        <v/>
      </c>
      <c r="D73" s="256" t="str">
        <f t="shared" si="99"/>
        <v>II. kcs. Fiú (2009-2010) - 1 km klasszikus</v>
      </c>
      <c r="E73" s="428" t="str">
        <f>Rajtlista!E73</f>
        <v/>
      </c>
      <c r="F73" s="256" t="str">
        <f>Rajtlista!F73</f>
        <v/>
      </c>
      <c r="G73" s="431" t="str">
        <f>Rajtlista!G73</f>
        <v/>
      </c>
      <c r="H73" s="331"/>
      <c r="I73" s="299" t="e">
        <f>'Lövészet beíró'!G73</f>
        <v>#N/A</v>
      </c>
      <c r="J73" s="300" t="e">
        <f>'Lövészet beíró'!H73</f>
        <v>#N/A</v>
      </c>
      <c r="K73" s="300" t="e">
        <f>'Lövészet beíró'!I73</f>
        <v>#N/A</v>
      </c>
      <c r="L73" s="301" t="e">
        <f>'Lövészet beíró'!J73</f>
        <v>#N/A</v>
      </c>
      <c r="M73" s="332" t="str">
        <f>IF(B73&gt;0,Rajtlista!H73,"")</f>
        <v/>
      </c>
      <c r="N73" s="332" t="s">
        <v>34</v>
      </c>
      <c r="O73" s="303" t="str">
        <f t="shared" ref="O73:O74" si="105">IFERROR(N73-M73,"")</f>
        <v/>
      </c>
      <c r="P73" s="304" t="str">
        <f>IFERROR(RANK(O73,O60:O77,1),"")</f>
        <v/>
      </c>
      <c r="Q73" s="302" t="str">
        <f t="shared" si="101"/>
        <v/>
      </c>
      <c r="R73" s="333" t="str">
        <f t="shared" ref="R73" si="106">IFERROR(RANK(Q73,Q60:Q77,1),"")</f>
        <v/>
      </c>
      <c r="S73" s="82">
        <f t="shared" si="103"/>
        <v>0</v>
      </c>
      <c r="T73" s="330" t="str">
        <f>IFERROR(ROUND(IFERROR(N73-M73-O73,0)+(SUM(I73:L73)*VLOOKUP(D73,Kategóriák!$C:$N,11,FALSE)/24/60/60),10),"")</f>
        <v/>
      </c>
      <c r="U73" s="330"/>
      <c r="V73" s="445" t="str">
        <f t="shared" si="100"/>
        <v/>
      </c>
    </row>
    <row r="74" spans="2:22" ht="18.600000000000001" hidden="1" customHeight="1" outlineLevel="1" x14ac:dyDescent="0.25">
      <c r="B74" s="187">
        <f>Rajtlista!B74</f>
        <v>0</v>
      </c>
      <c r="C74" s="255" t="str">
        <f>Rajtlista!C74</f>
        <v/>
      </c>
      <c r="D74" s="256" t="str">
        <f t="shared" si="99"/>
        <v>II. kcs. Fiú (2009-2010) - 1 km klasszikus</v>
      </c>
      <c r="E74" s="428" t="str">
        <f>Rajtlista!E74</f>
        <v/>
      </c>
      <c r="F74" s="256" t="str">
        <f>Rajtlista!F74</f>
        <v/>
      </c>
      <c r="G74" s="431" t="str">
        <f>Rajtlista!G74</f>
        <v/>
      </c>
      <c r="H74" s="331"/>
      <c r="I74" s="299">
        <f>'Lövészet beíró'!G74</f>
        <v>0</v>
      </c>
      <c r="J74" s="300">
        <f>'Lövészet beíró'!H74</f>
        <v>0</v>
      </c>
      <c r="K74" s="300">
        <f>'Lövészet beíró'!I74</f>
        <v>0</v>
      </c>
      <c r="L74" s="301">
        <f>'Lövészet beíró'!J74</f>
        <v>0</v>
      </c>
      <c r="M74" s="332" t="str">
        <f>IF(B74&gt;0,Rajtlista!H74,"")</f>
        <v/>
      </c>
      <c r="N74" s="332" t="s">
        <v>34</v>
      </c>
      <c r="O74" s="303" t="str">
        <f t="shared" si="105"/>
        <v/>
      </c>
      <c r="P74" s="304" t="str">
        <f>IFERROR(RANK(O74,O63:O80,1),"")</f>
        <v/>
      </c>
      <c r="Q74" s="302" t="str">
        <f t="shared" si="101"/>
        <v/>
      </c>
      <c r="R74" s="333" t="str">
        <f t="shared" ref="R74" si="107">IFERROR(RANK(Q74,Q63:Q80,1),"")</f>
        <v/>
      </c>
      <c r="S74" s="82">
        <f t="shared" si="103"/>
        <v>0</v>
      </c>
      <c r="T74" s="330" t="str">
        <f>IFERROR(ROUND(IFERROR(N74-M74-O74,0)+(SUM(I74:L74)*VLOOKUP(D74,Kategóriák!$C:$N,11,FALSE)/24/60/60),10),"")</f>
        <v/>
      </c>
      <c r="U74" s="330"/>
      <c r="V74" s="445" t="str">
        <f t="shared" si="100"/>
        <v/>
      </c>
    </row>
    <row r="75" spans="2:22" ht="18.600000000000001" customHeight="1" outlineLevel="1" thickBot="1" x14ac:dyDescent="0.3">
      <c r="B75" s="334"/>
      <c r="C75" s="335"/>
      <c r="D75" s="336"/>
      <c r="E75" s="429"/>
      <c r="F75" s="336"/>
      <c r="G75" s="432"/>
      <c r="H75" s="336"/>
      <c r="I75" s="337"/>
      <c r="J75" s="337"/>
      <c r="K75" s="337"/>
      <c r="L75" s="337"/>
      <c r="M75" s="338"/>
      <c r="N75" s="338"/>
      <c r="O75" s="339"/>
      <c r="P75" s="454"/>
      <c r="Q75" s="339"/>
      <c r="R75" s="340"/>
      <c r="S75" s="82">
        <f t="shared" ref="S75:S140" si="108">+B75</f>
        <v>0</v>
      </c>
      <c r="T75" s="330" t="str">
        <f>IFERROR(ROUND(IFERROR(N75-M75-O75,0)+(SUM(I75:L75)*VLOOKUP(D75,Kategóriák!$C:$N,11,FALSE)/24/60/60),10),"")</f>
        <v/>
      </c>
      <c r="U75" s="330"/>
      <c r="V75" s="445" t="str">
        <f t="shared" si="100"/>
        <v/>
      </c>
    </row>
    <row r="76" spans="2:22" ht="18.600000000000001" customHeight="1" thickBot="1" x14ac:dyDescent="0.3">
      <c r="B76" s="509" t="str">
        <f>+Rajtlista!B76:G76</f>
        <v>III. kcs. Leány (2007-2008) - 1,5 km klasszikus</v>
      </c>
      <c r="C76" s="510"/>
      <c r="D76" s="511"/>
      <c r="E76" s="511"/>
      <c r="F76" s="511"/>
      <c r="G76" s="512"/>
      <c r="H76" s="341"/>
      <c r="I76" s="280" t="e">
        <f>'Lövészet beíró'!G73</f>
        <v>#N/A</v>
      </c>
      <c r="J76" s="281" t="e">
        <f>'Lövészet beíró'!H73</f>
        <v>#N/A</v>
      </c>
      <c r="K76" s="281" t="e">
        <f>'Lövészet beíró'!I73</f>
        <v>#N/A</v>
      </c>
      <c r="L76" s="282" t="e">
        <f>'Lövészet beíró'!J73</f>
        <v>#N/A</v>
      </c>
      <c r="M76" s="326"/>
      <c r="N76" s="326"/>
      <c r="O76" s="283"/>
      <c r="P76" s="453"/>
      <c r="Q76" s="283"/>
      <c r="R76" s="327"/>
      <c r="S76" s="82" t="str">
        <f t="shared" si="108"/>
        <v>III. kcs. Leány (2007-2008) - 1,5 km klasszikus</v>
      </c>
      <c r="T76" s="330" t="str">
        <f>IFERROR(ROUND(IFERROR(N76-M76-O76,0)+(SUM(I76:L76)*VLOOKUP(D76,Kategóriák!$C:$N,11,FALSE)/24/60/60),10),"")</f>
        <v/>
      </c>
      <c r="U76" s="82"/>
      <c r="V76" s="445" t="str">
        <f t="shared" si="100"/>
        <v/>
      </c>
    </row>
    <row r="77" spans="2:22" ht="18.600000000000001" customHeight="1" outlineLevel="1" x14ac:dyDescent="0.25">
      <c r="B77" s="286">
        <f>Rajtlista!B77</f>
        <v>39</v>
      </c>
      <c r="C77" s="287" t="str">
        <f>Rajtlista!C77</f>
        <v>Benyovszky Lili</v>
      </c>
      <c r="D77" s="288" t="str">
        <f>+B76</f>
        <v>III. kcs. Leány (2007-2008) - 1,5 km klasszikus</v>
      </c>
      <c r="E77" s="427">
        <f>Rajtlista!E77</f>
        <v>39659</v>
      </c>
      <c r="F77" s="288" t="str">
        <f>Rajtlista!F77</f>
        <v>Heves</v>
      </c>
      <c r="G77" s="430" t="str">
        <f>Rajtlista!G77</f>
        <v>Gyöngyössolymosi Nagy Gyula Katolikus Általános Iskola és Alapfokú Művészeti Iskola</v>
      </c>
      <c r="H77" s="328"/>
      <c r="I77" s="291">
        <f>'Lövészet beíró'!G74</f>
        <v>0</v>
      </c>
      <c r="J77" s="292">
        <f>'Lövészet beíró'!H74</f>
        <v>0</v>
      </c>
      <c r="K77" s="292">
        <f>'Lövészet beíró'!I74</f>
        <v>0</v>
      </c>
      <c r="L77" s="293">
        <f>'Lövészet beíró'!J74</f>
        <v>0</v>
      </c>
      <c r="M77" s="329">
        <v>0</v>
      </c>
      <c r="N77" s="329" t="s">
        <v>34</v>
      </c>
      <c r="O77" s="295">
        <v>5.3240740740740748E-3</v>
      </c>
      <c r="P77" s="304">
        <f t="shared" ref="P77:P78" si="109">IFERROR(RANK(O77,O76:O90,1),"")</f>
        <v>2</v>
      </c>
      <c r="Q77" s="294" t="str">
        <f t="shared" ref="Q77:Q91" si="110">IF(F77="HUN",O77,"")</f>
        <v/>
      </c>
      <c r="R77" s="296" t="str">
        <f t="shared" ref="R77" si="111">IFERROR(RANK(Q77,Q77:Q91,1),"")</f>
        <v/>
      </c>
      <c r="S77" s="82">
        <f t="shared" si="108"/>
        <v>39</v>
      </c>
      <c r="T77" s="330" t="str">
        <f>IFERROR(ROUND(IFERROR(N77-M77-O77,0)+(SUM(I77:L77)*VLOOKUP(D77,Kategóriák!$C:$N,11,FALSE)/24/60/60),10),"")</f>
        <v/>
      </c>
      <c r="U77" s="82"/>
      <c r="V77" s="445" t="str">
        <f t="shared" si="100"/>
        <v/>
      </c>
    </row>
    <row r="78" spans="2:22" ht="18.600000000000001" customHeight="1" outlineLevel="1" x14ac:dyDescent="0.25">
      <c r="B78" s="187">
        <f>Rajtlista!B78</f>
        <v>40</v>
      </c>
      <c r="C78" s="255" t="str">
        <f>Rajtlista!C78</f>
        <v>Pap Fruzsina</v>
      </c>
      <c r="D78" s="256" t="str">
        <f>+D77</f>
        <v>III. kcs. Leány (2007-2008) - 1,5 km klasszikus</v>
      </c>
      <c r="E78" s="428">
        <f>Rajtlista!E78</f>
        <v>39647</v>
      </c>
      <c r="F78" s="256" t="str">
        <f>Rajtlista!F78</f>
        <v>Pest</v>
      </c>
      <c r="G78" s="431" t="str">
        <f>Rajtlista!G78</f>
        <v>Váci Árpád Fejedelem Általános Iskola</v>
      </c>
      <c r="H78" s="331"/>
      <c r="I78" s="299">
        <f>'Lövészet beíró'!G75</f>
        <v>0</v>
      </c>
      <c r="J78" s="300">
        <f>'Lövészet beíró'!H75</f>
        <v>0</v>
      </c>
      <c r="K78" s="300">
        <f>'Lövészet beíró'!I75</f>
        <v>0</v>
      </c>
      <c r="L78" s="301">
        <f>'Lövészet beíró'!J75</f>
        <v>0</v>
      </c>
      <c r="M78" s="332">
        <v>0</v>
      </c>
      <c r="N78" s="332" t="s">
        <v>34</v>
      </c>
      <c r="O78" s="303">
        <v>9.1782407407407403E-3</v>
      </c>
      <c r="P78" s="304">
        <f t="shared" si="109"/>
        <v>8</v>
      </c>
      <c r="Q78" s="302" t="str">
        <f t="shared" si="110"/>
        <v/>
      </c>
      <c r="R78" s="333" t="str">
        <f t="shared" ref="R78" si="112">IFERROR(RANK(Q78,Q77:Q91,1),"")</f>
        <v/>
      </c>
      <c r="S78" s="82">
        <f t="shared" si="108"/>
        <v>40</v>
      </c>
      <c r="T78" s="330" t="str">
        <f>IFERROR(ROUND(IFERROR(N78-M78-O78,0)+(SUM(I78:L78)*VLOOKUP(D78,Kategóriák!$C:$N,11,FALSE)/24/60/60),10),"")</f>
        <v/>
      </c>
      <c r="U78" s="82"/>
      <c r="V78" s="445" t="str">
        <f t="shared" si="100"/>
        <v/>
      </c>
    </row>
    <row r="79" spans="2:22" ht="18.600000000000001" customHeight="1" outlineLevel="1" x14ac:dyDescent="0.25">
      <c r="B79" s="187">
        <f>Rajtlista!B79</f>
        <v>41</v>
      </c>
      <c r="C79" s="255" t="str">
        <f>Rajtlista!C79</f>
        <v>Cseke Kincső Lelle</v>
      </c>
      <c r="D79" s="256" t="str">
        <f t="shared" ref="D79:D91" si="113">+D78</f>
        <v>III. kcs. Leány (2007-2008) - 1,5 km klasszikus</v>
      </c>
      <c r="E79" s="428">
        <f>Rajtlista!E79</f>
        <v>39359</v>
      </c>
      <c r="F79" s="256" t="str">
        <f>Rajtlista!F79</f>
        <v>Budapest</v>
      </c>
      <c r="G79" s="431" t="str">
        <f>Rajtlista!G79</f>
        <v>Budapest I. Kerületi Szilágyi Erzsébet Gimnázium</v>
      </c>
      <c r="H79" s="331"/>
      <c r="I79" s="299">
        <f>'Lövészet beíró'!G76</f>
        <v>0</v>
      </c>
      <c r="J79" s="300">
        <f>'Lövészet beíró'!H76</f>
        <v>0</v>
      </c>
      <c r="K79" s="300">
        <f>'Lövészet beíró'!I76</f>
        <v>0</v>
      </c>
      <c r="L79" s="301">
        <f>'Lövészet beíró'!J76</f>
        <v>0</v>
      </c>
      <c r="M79" s="332">
        <v>0</v>
      </c>
      <c r="N79" s="332" t="s">
        <v>34</v>
      </c>
      <c r="O79" s="303">
        <v>5.3125000000000004E-3</v>
      </c>
      <c r="P79" s="304">
        <f t="shared" ref="P79" si="114">IFERROR(RANK(O79,O77:O91,1),"")</f>
        <v>1</v>
      </c>
      <c r="Q79" s="302" t="str">
        <f t="shared" si="110"/>
        <v/>
      </c>
      <c r="R79" s="333" t="str">
        <f t="shared" ref="R79" si="115">IFERROR(RANK(Q79,Q77:Q91,1),"")</f>
        <v/>
      </c>
      <c r="S79" s="82">
        <f t="shared" si="108"/>
        <v>41</v>
      </c>
      <c r="T79" s="330" t="str">
        <f>IFERROR(ROUND(IFERROR(N79-M79-O79,0)+(SUM(I79:L79)*VLOOKUP(D79,Kategóriák!$C:$N,11,FALSE)/24/60/60),10),"")</f>
        <v/>
      </c>
      <c r="U79" s="82"/>
      <c r="V79" s="445" t="str">
        <f t="shared" si="100"/>
        <v/>
      </c>
    </row>
    <row r="80" spans="2:22" ht="18.600000000000001" customHeight="1" outlineLevel="1" x14ac:dyDescent="0.25">
      <c r="B80" s="187">
        <f>Rajtlista!B80</f>
        <v>42</v>
      </c>
      <c r="C80" s="255" t="str">
        <f>Rajtlista!C80</f>
        <v>Dedinszky Nóra</v>
      </c>
      <c r="D80" s="256" t="str">
        <f t="shared" si="113"/>
        <v>III. kcs. Leány (2007-2008) - 1,5 km klasszikus</v>
      </c>
      <c r="E80" s="428">
        <f>Rajtlista!E80</f>
        <v>39712</v>
      </c>
      <c r="F80" s="256" t="str">
        <f>Rajtlista!F80</f>
        <v>Budapest</v>
      </c>
      <c r="G80" s="431" t="str">
        <f>Rajtlista!G80</f>
        <v>ELTE Gyertyánffy István Gyakorló Általános Iskola</v>
      </c>
      <c r="H80" s="331"/>
      <c r="I80" s="299">
        <f>'Lövészet beíró'!G77</f>
        <v>0</v>
      </c>
      <c r="J80" s="300">
        <f>'Lövészet beíró'!H77</f>
        <v>0</v>
      </c>
      <c r="K80" s="300">
        <f>'Lövészet beíró'!I77</f>
        <v>0</v>
      </c>
      <c r="L80" s="301">
        <f>'Lövészet beíró'!J77</f>
        <v>0</v>
      </c>
      <c r="M80" s="332">
        <v>0</v>
      </c>
      <c r="N80" s="332" t="s">
        <v>34</v>
      </c>
      <c r="O80" s="303">
        <v>7.0717592592592594E-3</v>
      </c>
      <c r="P80" s="304">
        <f>IFERROR(RANK(O80,O77:O91,1),"")</f>
        <v>7</v>
      </c>
      <c r="Q80" s="302" t="str">
        <f t="shared" si="110"/>
        <v/>
      </c>
      <c r="R80" s="333" t="str">
        <f t="shared" ref="R80" si="116">IFERROR(RANK(Q80,Q77:Q91,1),"")</f>
        <v/>
      </c>
      <c r="S80" s="82">
        <f t="shared" si="108"/>
        <v>42</v>
      </c>
      <c r="T80" s="330" t="str">
        <f>IFERROR(ROUND(IFERROR(N80-M80-O80,0)+(SUM(I80:L80)*VLOOKUP(D80,Kategóriák!$C:$N,11,FALSE)/24/60/60),10),"")</f>
        <v/>
      </c>
      <c r="U80" s="82"/>
      <c r="V80" s="445" t="str">
        <f t="shared" si="100"/>
        <v/>
      </c>
    </row>
    <row r="81" spans="2:22" ht="18.600000000000001" customHeight="1" outlineLevel="1" x14ac:dyDescent="0.25">
      <c r="B81" s="187">
        <f>Rajtlista!B81</f>
        <v>43</v>
      </c>
      <c r="C81" s="255" t="str">
        <f>Rajtlista!C81</f>
        <v>Cseke Lilla Sarolta</v>
      </c>
      <c r="D81" s="256" t="str">
        <f t="shared" si="113"/>
        <v>III. kcs. Leány (2007-2008) - 1,5 km klasszikus</v>
      </c>
      <c r="E81" s="428">
        <f>Rajtlista!E81</f>
        <v>39193</v>
      </c>
      <c r="F81" s="256" t="str">
        <f>Rajtlista!F81</f>
        <v>Budapest</v>
      </c>
      <c r="G81" s="431" t="str">
        <f>Rajtlista!G81</f>
        <v>Budai Ciszterci Szent Imre Gimnázium</v>
      </c>
      <c r="H81" s="331"/>
      <c r="I81" s="299">
        <f>'Lövészet beíró'!G78</f>
        <v>0</v>
      </c>
      <c r="J81" s="300">
        <f>'Lövészet beíró'!H78</f>
        <v>0</v>
      </c>
      <c r="K81" s="300">
        <f>'Lövészet beíró'!I78</f>
        <v>0</v>
      </c>
      <c r="L81" s="301">
        <f>'Lövészet beíró'!J78</f>
        <v>0</v>
      </c>
      <c r="M81" s="332">
        <v>0</v>
      </c>
      <c r="N81" s="332" t="s">
        <v>34</v>
      </c>
      <c r="O81" s="303">
        <v>5.9953703703703697E-3</v>
      </c>
      <c r="P81" s="304">
        <f t="shared" ref="P81" si="117">IFERROR(RANK(O81,O77:O91,1),"")</f>
        <v>6</v>
      </c>
      <c r="Q81" s="302" t="str">
        <f t="shared" si="110"/>
        <v/>
      </c>
      <c r="R81" s="333" t="str">
        <f t="shared" ref="R81" si="118">IFERROR(RANK(Q81,Q77:Q91,1),"")</f>
        <v/>
      </c>
      <c r="S81" s="82">
        <f t="shared" si="108"/>
        <v>43</v>
      </c>
      <c r="T81" s="330" t="str">
        <f>IFERROR(ROUND(IFERROR(N81-M81-O81,0)+(SUM(I81:L81)*VLOOKUP(D81,Kategóriák!$C:$N,11,FALSE)/24/60/60),10),"")</f>
        <v/>
      </c>
      <c r="U81" s="82"/>
      <c r="V81" s="445" t="str">
        <f t="shared" si="100"/>
        <v/>
      </c>
    </row>
    <row r="82" spans="2:22" ht="18.600000000000001" customHeight="1" outlineLevel="1" x14ac:dyDescent="0.25">
      <c r="B82" s="187">
        <f>Rajtlista!B82</f>
        <v>44</v>
      </c>
      <c r="C82" s="255" t="str">
        <f>Rajtlista!C82</f>
        <v>Csikász Panni</v>
      </c>
      <c r="D82" s="256" t="str">
        <f t="shared" si="113"/>
        <v>III. kcs. Leány (2007-2008) - 1,5 km klasszikus</v>
      </c>
      <c r="E82" s="428">
        <f>Rajtlista!E82</f>
        <v>39452</v>
      </c>
      <c r="F82" s="256" t="str">
        <f>Rajtlista!F82</f>
        <v>Borsod-A-Z</v>
      </c>
      <c r="G82" s="431" t="str">
        <f>Rajtlista!G82</f>
        <v>Kazincbarcikai Pollack Mihály Általános Iskola</v>
      </c>
      <c r="H82" s="331"/>
      <c r="I82" s="299">
        <f>'Lövészet beíró'!G79</f>
        <v>0</v>
      </c>
      <c r="J82" s="300">
        <f>'Lövészet beíró'!H79</f>
        <v>0</v>
      </c>
      <c r="K82" s="300">
        <f>'Lövészet beíró'!I79</f>
        <v>0</v>
      </c>
      <c r="L82" s="301">
        <f>'Lövészet beíró'!J79</f>
        <v>0</v>
      </c>
      <c r="M82" s="332">
        <v>0</v>
      </c>
      <c r="N82" s="332" t="s">
        <v>34</v>
      </c>
      <c r="O82" s="303">
        <v>5.4861111111111117E-3</v>
      </c>
      <c r="P82" s="304">
        <f t="shared" ref="P82" si="119">IFERROR(RANK(O82,O77:O91,1),"")</f>
        <v>3</v>
      </c>
      <c r="Q82" s="302" t="str">
        <f t="shared" si="110"/>
        <v/>
      </c>
      <c r="R82" s="333" t="str">
        <f t="shared" ref="R82" si="120">IFERROR(RANK(Q82,Q77:Q91,1),"")</f>
        <v/>
      </c>
      <c r="S82" s="82">
        <f t="shared" si="108"/>
        <v>44</v>
      </c>
      <c r="T82" s="330" t="str">
        <f>IFERROR(ROUND(IFERROR(N82-M82-O82,0)+(SUM(I82:L82)*VLOOKUP(D82,Kategóriák!$C:$N,11,FALSE)/24/60/60),10),"")</f>
        <v/>
      </c>
      <c r="U82" s="82"/>
      <c r="V82" s="445" t="str">
        <f t="shared" si="100"/>
        <v/>
      </c>
    </row>
    <row r="83" spans="2:22" ht="18.600000000000001" customHeight="1" outlineLevel="1" x14ac:dyDescent="0.25">
      <c r="B83" s="187">
        <f>Rajtlista!B83</f>
        <v>45</v>
      </c>
      <c r="C83" s="255" t="str">
        <f>Rajtlista!C83</f>
        <v>Tóth Emese</v>
      </c>
      <c r="D83" s="256" t="str">
        <f t="shared" si="113"/>
        <v>III. kcs. Leány (2007-2008) - 1,5 km klasszikus</v>
      </c>
      <c r="E83" s="428">
        <f>Rajtlista!E83</f>
        <v>39629</v>
      </c>
      <c r="F83" s="256" t="str">
        <f>Rajtlista!F83</f>
        <v>Borsod-A-Z</v>
      </c>
      <c r="G83" s="431" t="str">
        <f>Rajtlista!G83</f>
        <v>Bükki Szlovák Nemzetiségi Általános Iskola</v>
      </c>
      <c r="H83" s="331"/>
      <c r="I83" s="299">
        <f>'Lövészet beíró'!G80</f>
        <v>0</v>
      </c>
      <c r="J83" s="300">
        <f>'Lövészet beíró'!H80</f>
        <v>0</v>
      </c>
      <c r="K83" s="300">
        <f>'Lövészet beíró'!I80</f>
        <v>0</v>
      </c>
      <c r="L83" s="301">
        <f>'Lövészet beíró'!J80</f>
        <v>0</v>
      </c>
      <c r="M83" s="332">
        <v>0</v>
      </c>
      <c r="N83" s="332" t="s">
        <v>34</v>
      </c>
      <c r="O83" s="303">
        <v>5.7754629629629623E-3</v>
      </c>
      <c r="P83" s="304">
        <f t="shared" ref="P83" si="121">IFERROR(RANK(O83,O77:O91,1),"")</f>
        <v>5</v>
      </c>
      <c r="Q83" s="302" t="str">
        <f t="shared" si="110"/>
        <v/>
      </c>
      <c r="R83" s="333" t="str">
        <f t="shared" ref="R83" si="122">IFERROR(RANK(Q83,Q77:Q91,1),"")</f>
        <v/>
      </c>
      <c r="S83" s="82">
        <f t="shared" si="108"/>
        <v>45</v>
      </c>
      <c r="T83" s="330" t="str">
        <f>IFERROR(ROUND(IFERROR(N83-M83-O83,0)+(SUM(I83:L83)*VLOOKUP(D83,Kategóriák!$C:$N,11,FALSE)/24/60/60),10),"")</f>
        <v/>
      </c>
      <c r="U83" s="82"/>
      <c r="V83" s="445" t="str">
        <f t="shared" si="100"/>
        <v/>
      </c>
    </row>
    <row r="84" spans="2:22" ht="18.600000000000001" customHeight="1" outlineLevel="1" x14ac:dyDescent="0.25">
      <c r="B84" s="187">
        <f>Rajtlista!B84</f>
        <v>46</v>
      </c>
      <c r="C84" s="255" t="str">
        <f>Rajtlista!C84</f>
        <v>Gaál Dóra</v>
      </c>
      <c r="D84" s="256" t="str">
        <f t="shared" si="113"/>
        <v>III. kcs. Leány (2007-2008) - 1,5 km klasszikus</v>
      </c>
      <c r="E84" s="428">
        <f>Rajtlista!E84</f>
        <v>39430</v>
      </c>
      <c r="F84" s="256" t="str">
        <f>Rajtlista!F84</f>
        <v>Heves</v>
      </c>
      <c r="G84" s="431" t="str">
        <f>Rajtlista!G84</f>
        <v>Gyöngyösi Berze Nagy János Gimnázium</v>
      </c>
      <c r="H84" s="331"/>
      <c r="I84" s="299">
        <f>'Lövészet beíró'!G81</f>
        <v>0</v>
      </c>
      <c r="J84" s="300">
        <f>'Lövészet beíró'!H81</f>
        <v>0</v>
      </c>
      <c r="K84" s="300">
        <f>'Lövészet beíró'!I81</f>
        <v>0</v>
      </c>
      <c r="L84" s="301">
        <f>'Lövészet beíró'!J81</f>
        <v>0</v>
      </c>
      <c r="M84" s="332">
        <v>0</v>
      </c>
      <c r="N84" s="332" t="s">
        <v>34</v>
      </c>
      <c r="O84" s="303">
        <v>5.5787037037037038E-3</v>
      </c>
      <c r="P84" s="304">
        <f t="shared" ref="P84" si="123">IFERROR(RANK(O84,O77:O91,1),"")</f>
        <v>4</v>
      </c>
      <c r="Q84" s="302" t="str">
        <f t="shared" si="110"/>
        <v/>
      </c>
      <c r="R84" s="333" t="str">
        <f t="shared" ref="R84" si="124">IFERROR(RANK(Q84,Q77:Q91,1),"")</f>
        <v/>
      </c>
      <c r="S84" s="82">
        <f t="shared" si="108"/>
        <v>46</v>
      </c>
      <c r="T84" s="330" t="str">
        <f>IFERROR(ROUND(IFERROR(N84-M84-O84,0)+(SUM(I84:L84)*VLOOKUP(D84,Kategóriák!$C:$N,11,FALSE)/24/60/60),10),"")</f>
        <v/>
      </c>
      <c r="U84" s="82"/>
      <c r="V84" s="445" t="str">
        <f t="shared" si="100"/>
        <v/>
      </c>
    </row>
    <row r="85" spans="2:22" ht="18.600000000000001" customHeight="1" outlineLevel="1" x14ac:dyDescent="0.25">
      <c r="B85" s="187">
        <f>Rajtlista!B85</f>
        <v>47</v>
      </c>
      <c r="C85" s="255" t="str">
        <f>Rajtlista!C85</f>
        <v>Kovács Andrea</v>
      </c>
      <c r="D85" s="256" t="str">
        <f t="shared" si="113"/>
        <v>III. kcs. Leány (2007-2008) - 1,5 km klasszikus</v>
      </c>
      <c r="E85" s="428">
        <f>Rajtlista!E85</f>
        <v>39351</v>
      </c>
      <c r="F85" s="256" t="str">
        <f>Rajtlista!F85</f>
        <v>Budapest</v>
      </c>
      <c r="G85" s="431" t="str">
        <f>Rajtlista!G85</f>
        <v>Újbudai Ádám Jenő Általános Iskola</v>
      </c>
      <c r="H85" s="331"/>
      <c r="I85" s="299">
        <f>'Lövészet beíró'!G82</f>
        <v>0</v>
      </c>
      <c r="J85" s="300">
        <f>'Lövészet beíró'!H82</f>
        <v>0</v>
      </c>
      <c r="K85" s="300">
        <f>'Lövészet beíró'!I82</f>
        <v>0</v>
      </c>
      <c r="L85" s="301">
        <f>'Lövészet beíró'!J82</f>
        <v>0</v>
      </c>
      <c r="M85" s="332">
        <v>0</v>
      </c>
      <c r="N85" s="332" t="s">
        <v>34</v>
      </c>
      <c r="O85" s="303" t="s">
        <v>338</v>
      </c>
      <c r="P85" s="304" t="str">
        <f t="shared" ref="P85" si="125">IFERROR(RANK(O85,O77:O91,1),"")</f>
        <v/>
      </c>
      <c r="Q85" s="302" t="str">
        <f t="shared" si="110"/>
        <v/>
      </c>
      <c r="R85" s="333" t="str">
        <f t="shared" ref="R85" si="126">IFERROR(RANK(Q85,Q77:Q91,1),"")</f>
        <v/>
      </c>
      <c r="S85" s="82">
        <f t="shared" si="108"/>
        <v>47</v>
      </c>
      <c r="T85" s="330" t="str">
        <f>IFERROR(ROUND(IFERROR(N85-M85-O85,0)+(SUM(I85:L85)*VLOOKUP(D85,Kategóriák!$C:$N,11,FALSE)/24/60/60),10),"")</f>
        <v/>
      </c>
      <c r="U85" s="82"/>
      <c r="V85" s="445" t="str">
        <f t="shared" si="100"/>
        <v/>
      </c>
    </row>
    <row r="86" spans="2:22" ht="18.600000000000001" hidden="1" customHeight="1" outlineLevel="1" x14ac:dyDescent="0.25">
      <c r="B86" s="187">
        <f>Rajtlista!B86</f>
        <v>0</v>
      </c>
      <c r="C86" s="255" t="str">
        <f>Rajtlista!C86</f>
        <v/>
      </c>
      <c r="D86" s="256" t="str">
        <f t="shared" si="113"/>
        <v>III. kcs. Leány (2007-2008) - 1,5 km klasszikus</v>
      </c>
      <c r="E86" s="428" t="str">
        <f>Rajtlista!E86</f>
        <v/>
      </c>
      <c r="F86" s="256" t="str">
        <f>Rajtlista!F86</f>
        <v/>
      </c>
      <c r="G86" s="431" t="str">
        <f>Rajtlista!G86</f>
        <v/>
      </c>
      <c r="H86" s="331"/>
      <c r="I86" s="299">
        <f>'Lövészet beíró'!G83</f>
        <v>0</v>
      </c>
      <c r="J86" s="300">
        <f>'Lövészet beíró'!H83</f>
        <v>0</v>
      </c>
      <c r="K86" s="300">
        <f>'Lövészet beíró'!I83</f>
        <v>0</v>
      </c>
      <c r="L86" s="301">
        <f>'Lövészet beíró'!J83</f>
        <v>0</v>
      </c>
      <c r="M86" s="332" t="str">
        <f>IF(B86&gt;0,Rajtlista!H86,"")</f>
        <v/>
      </c>
      <c r="N86" s="332" t="s">
        <v>34</v>
      </c>
      <c r="O86" s="303" t="str">
        <f t="shared" ref="O86:O91" si="127">IFERROR(N86-M86,"")</f>
        <v/>
      </c>
      <c r="P86" s="304" t="str">
        <f t="shared" ref="P86" si="128">IFERROR(RANK(O86,O77:O91,1),"")</f>
        <v/>
      </c>
      <c r="Q86" s="302" t="str">
        <f t="shared" si="110"/>
        <v/>
      </c>
      <c r="R86" s="333" t="str">
        <f t="shared" ref="R86" si="129">IFERROR(RANK(Q86,Q77:Q91,1),"")</f>
        <v/>
      </c>
      <c r="S86" s="82">
        <f t="shared" si="108"/>
        <v>0</v>
      </c>
      <c r="T86" s="330" t="str">
        <f>IFERROR(ROUND(IFERROR(N86-M86-O86,0)+(SUM(I86:L86)*VLOOKUP(D86,Kategóriák!$C:$N,11,FALSE)/24/60/60),10),"")</f>
        <v/>
      </c>
      <c r="U86" s="82"/>
      <c r="V86" s="445" t="str">
        <f t="shared" si="100"/>
        <v/>
      </c>
    </row>
    <row r="87" spans="2:22" ht="18.600000000000001" hidden="1" customHeight="1" outlineLevel="1" x14ac:dyDescent="0.25">
      <c r="B87" s="187">
        <f>Rajtlista!B87</f>
        <v>0</v>
      </c>
      <c r="C87" s="255" t="str">
        <f>Rajtlista!C87</f>
        <v/>
      </c>
      <c r="D87" s="256" t="str">
        <f t="shared" si="113"/>
        <v>III. kcs. Leány (2007-2008) - 1,5 km klasszikus</v>
      </c>
      <c r="E87" s="428" t="str">
        <f>Rajtlista!E87</f>
        <v/>
      </c>
      <c r="F87" s="256" t="str">
        <f>Rajtlista!F87</f>
        <v/>
      </c>
      <c r="G87" s="431" t="str">
        <f>Rajtlista!G87</f>
        <v/>
      </c>
      <c r="H87" s="331"/>
      <c r="I87" s="299">
        <f>'Lövészet beíró'!G84</f>
        <v>0</v>
      </c>
      <c r="J87" s="300">
        <f>'Lövészet beíró'!H84</f>
        <v>0</v>
      </c>
      <c r="K87" s="300">
        <f>'Lövészet beíró'!I84</f>
        <v>0</v>
      </c>
      <c r="L87" s="301">
        <f>'Lövészet beíró'!J84</f>
        <v>0</v>
      </c>
      <c r="M87" s="332" t="str">
        <f>IF(B87&gt;0,Rajtlista!H87,"")</f>
        <v/>
      </c>
      <c r="N87" s="332" t="s">
        <v>34</v>
      </c>
      <c r="O87" s="303" t="str">
        <f t="shared" si="127"/>
        <v/>
      </c>
      <c r="P87" s="304" t="str">
        <f t="shared" ref="P87" si="130">IFERROR(RANK(O87,O77:O91,1),"")</f>
        <v/>
      </c>
      <c r="Q87" s="302" t="str">
        <f t="shared" si="110"/>
        <v/>
      </c>
      <c r="R87" s="333" t="str">
        <f t="shared" ref="R87" si="131">IFERROR(RANK(Q87,Q77:Q91,1),"")</f>
        <v/>
      </c>
      <c r="S87" s="82">
        <f t="shared" si="108"/>
        <v>0</v>
      </c>
      <c r="T87" s="330" t="str">
        <f>IFERROR(ROUND(IFERROR(N87-M87-O87,0)+(SUM(I87:L87)*VLOOKUP(D87,Kategóriák!$C:$N,11,FALSE)/24/60/60),10),"")</f>
        <v/>
      </c>
      <c r="U87" s="82"/>
      <c r="V87" s="445" t="str">
        <f t="shared" si="100"/>
        <v/>
      </c>
    </row>
    <row r="88" spans="2:22" ht="18.600000000000001" hidden="1" customHeight="1" outlineLevel="1" x14ac:dyDescent="0.25">
      <c r="B88" s="187">
        <f>Rajtlista!B88</f>
        <v>0</v>
      </c>
      <c r="C88" s="255" t="str">
        <f>Rajtlista!C88</f>
        <v/>
      </c>
      <c r="D88" s="256" t="str">
        <f t="shared" si="113"/>
        <v>III. kcs. Leány (2007-2008) - 1,5 km klasszikus</v>
      </c>
      <c r="E88" s="428" t="str">
        <f>Rajtlista!E88</f>
        <v/>
      </c>
      <c r="F88" s="256" t="str">
        <f>Rajtlista!F88</f>
        <v/>
      </c>
      <c r="G88" s="431" t="str">
        <f>Rajtlista!G88</f>
        <v/>
      </c>
      <c r="H88" s="331"/>
      <c r="I88" s="299">
        <f>'Lövészet beíró'!G85</f>
        <v>0</v>
      </c>
      <c r="J88" s="300">
        <f>'Lövészet beíró'!H85</f>
        <v>0</v>
      </c>
      <c r="K88" s="300">
        <f>'Lövészet beíró'!I85</f>
        <v>0</v>
      </c>
      <c r="L88" s="301">
        <f>'Lövészet beíró'!J85</f>
        <v>0</v>
      </c>
      <c r="M88" s="332" t="str">
        <f>IF(B88&gt;0,Rajtlista!H88,"")</f>
        <v/>
      </c>
      <c r="N88" s="332" t="s">
        <v>34</v>
      </c>
      <c r="O88" s="303" t="str">
        <f t="shared" si="127"/>
        <v/>
      </c>
      <c r="P88" s="304" t="str">
        <f t="shared" ref="P88" si="132">IFERROR(RANK(O88,O77:O91,1),"")</f>
        <v/>
      </c>
      <c r="Q88" s="302" t="str">
        <f t="shared" si="110"/>
        <v/>
      </c>
      <c r="R88" s="333" t="str">
        <f t="shared" ref="R88" si="133">IFERROR(RANK(Q88,Q77:Q91,1),"")</f>
        <v/>
      </c>
      <c r="S88" s="82">
        <f t="shared" si="108"/>
        <v>0</v>
      </c>
      <c r="T88" s="330" t="str">
        <f>IFERROR(ROUND(IFERROR(N88-M88-O88,0)+(SUM(I88:L88)*VLOOKUP(D88,Kategóriák!$C:$N,11,FALSE)/24/60/60),10),"")</f>
        <v/>
      </c>
      <c r="U88" s="82"/>
      <c r="V88" s="445" t="str">
        <f t="shared" si="100"/>
        <v/>
      </c>
    </row>
    <row r="89" spans="2:22" ht="18.600000000000001" hidden="1" customHeight="1" outlineLevel="1" x14ac:dyDescent="0.25">
      <c r="B89" s="187">
        <f>Rajtlista!B89</f>
        <v>0</v>
      </c>
      <c r="C89" s="255" t="str">
        <f>Rajtlista!C89</f>
        <v/>
      </c>
      <c r="D89" s="256" t="str">
        <f t="shared" si="113"/>
        <v>III. kcs. Leány (2007-2008) - 1,5 km klasszikus</v>
      </c>
      <c r="E89" s="428" t="str">
        <f>Rajtlista!E89</f>
        <v/>
      </c>
      <c r="F89" s="256" t="str">
        <f>Rajtlista!F89</f>
        <v/>
      </c>
      <c r="G89" s="431" t="str">
        <f>Rajtlista!G89</f>
        <v/>
      </c>
      <c r="H89" s="331"/>
      <c r="I89" s="299">
        <f>'Lövészet beíró'!G86</f>
        <v>0</v>
      </c>
      <c r="J89" s="300">
        <f>'Lövészet beíró'!H86</f>
        <v>0</v>
      </c>
      <c r="K89" s="300">
        <f>'Lövészet beíró'!I86</f>
        <v>0</v>
      </c>
      <c r="L89" s="301">
        <f>'Lövészet beíró'!J86</f>
        <v>0</v>
      </c>
      <c r="M89" s="332" t="str">
        <f>IF(B89&gt;0,Rajtlista!H89,"")</f>
        <v/>
      </c>
      <c r="N89" s="332" t="s">
        <v>34</v>
      </c>
      <c r="O89" s="303" t="str">
        <f t="shared" si="127"/>
        <v/>
      </c>
      <c r="P89" s="304" t="str">
        <f t="shared" ref="P89" si="134">IFERROR(RANK(O89,O77:O91,1),"")</f>
        <v/>
      </c>
      <c r="Q89" s="302" t="str">
        <f t="shared" si="110"/>
        <v/>
      </c>
      <c r="R89" s="333" t="str">
        <f t="shared" ref="R89" si="135">IFERROR(RANK(Q89,Q77:Q91,1),"")</f>
        <v/>
      </c>
      <c r="S89" s="82">
        <f t="shared" si="108"/>
        <v>0</v>
      </c>
      <c r="T89" s="330" t="str">
        <f>IFERROR(ROUND(IFERROR(N89-M89-O89,0)+(SUM(I89:L89)*VLOOKUP(D89,Kategóriák!$C:$N,11,FALSE)/24/60/60),10),"")</f>
        <v/>
      </c>
      <c r="U89" s="82"/>
      <c r="V89" s="445" t="str">
        <f t="shared" si="100"/>
        <v/>
      </c>
    </row>
    <row r="90" spans="2:22" ht="18.600000000000001" hidden="1" customHeight="1" outlineLevel="1" x14ac:dyDescent="0.25">
      <c r="B90" s="187">
        <f>Rajtlista!B90</f>
        <v>0</v>
      </c>
      <c r="C90" s="255" t="str">
        <f>Rajtlista!C90</f>
        <v/>
      </c>
      <c r="D90" s="256" t="str">
        <f t="shared" si="113"/>
        <v>III. kcs. Leány (2007-2008) - 1,5 km klasszikus</v>
      </c>
      <c r="E90" s="428" t="str">
        <f>Rajtlista!E90</f>
        <v/>
      </c>
      <c r="F90" s="256" t="str">
        <f>Rajtlista!F90</f>
        <v/>
      </c>
      <c r="G90" s="431" t="str">
        <f>Rajtlista!G90</f>
        <v/>
      </c>
      <c r="H90" s="331"/>
      <c r="I90" s="299">
        <f>'Lövészet beíró'!G87</f>
        <v>0</v>
      </c>
      <c r="J90" s="300">
        <f>'Lövészet beíró'!H87</f>
        <v>0</v>
      </c>
      <c r="K90" s="300">
        <f>'Lövészet beíró'!I87</f>
        <v>0</v>
      </c>
      <c r="L90" s="301">
        <f>'Lövészet beíró'!J87</f>
        <v>0</v>
      </c>
      <c r="M90" s="332" t="str">
        <f>IF(B90&gt;0,Rajtlista!H90,"")</f>
        <v/>
      </c>
      <c r="N90" s="332" t="s">
        <v>34</v>
      </c>
      <c r="O90" s="303" t="str">
        <f t="shared" si="127"/>
        <v/>
      </c>
      <c r="P90" s="304" t="str">
        <f t="shared" ref="P90" si="136">IFERROR(RANK(O90,O77:O91,1),"")</f>
        <v/>
      </c>
      <c r="Q90" s="302" t="str">
        <f t="shared" si="110"/>
        <v/>
      </c>
      <c r="R90" s="333" t="str">
        <f t="shared" ref="R90" si="137">IFERROR(RANK(Q90,Q77:Q91,1),"")</f>
        <v/>
      </c>
      <c r="S90" s="82">
        <f t="shared" si="108"/>
        <v>0</v>
      </c>
      <c r="T90" s="330" t="str">
        <f>IFERROR(ROUND(IFERROR(N90-M90-O90,0)+(SUM(I90:L90)*VLOOKUP(D90,Kategóriák!$C:$N,11,FALSE)/24/60/60),10),"")</f>
        <v/>
      </c>
      <c r="U90" s="82"/>
      <c r="V90" s="445" t="str">
        <f t="shared" si="100"/>
        <v/>
      </c>
    </row>
    <row r="91" spans="2:22" ht="18.600000000000001" hidden="1" customHeight="1" outlineLevel="1" x14ac:dyDescent="0.25">
      <c r="B91" s="187">
        <f>Rajtlista!B91</f>
        <v>0</v>
      </c>
      <c r="C91" s="255" t="str">
        <f>Rajtlista!C91</f>
        <v/>
      </c>
      <c r="D91" s="256" t="str">
        <f t="shared" si="113"/>
        <v>III. kcs. Leány (2007-2008) - 1,5 km klasszikus</v>
      </c>
      <c r="E91" s="428" t="str">
        <f>Rajtlista!E91</f>
        <v/>
      </c>
      <c r="F91" s="256" t="str">
        <f>Rajtlista!F91</f>
        <v/>
      </c>
      <c r="G91" s="431" t="str">
        <f>Rajtlista!G91</f>
        <v/>
      </c>
      <c r="H91" s="331"/>
      <c r="I91" s="299">
        <f>'Lövészet beíró'!G88</f>
        <v>0</v>
      </c>
      <c r="J91" s="300">
        <f>'Lövészet beíró'!H88</f>
        <v>0</v>
      </c>
      <c r="K91" s="300">
        <f>'Lövészet beíró'!I88</f>
        <v>0</v>
      </c>
      <c r="L91" s="301">
        <f>'Lövészet beíró'!J88</f>
        <v>0</v>
      </c>
      <c r="M91" s="332" t="str">
        <f>IF(B91&gt;0,Rajtlista!H91,"")</f>
        <v/>
      </c>
      <c r="N91" s="332" t="s">
        <v>34</v>
      </c>
      <c r="O91" s="303" t="str">
        <f t="shared" si="127"/>
        <v/>
      </c>
      <c r="P91" s="304" t="str">
        <f t="shared" ref="P91" si="138">IFERROR(RANK(O91,O77:O91,1),"")</f>
        <v/>
      </c>
      <c r="Q91" s="302" t="str">
        <f t="shared" si="110"/>
        <v/>
      </c>
      <c r="R91" s="333" t="str">
        <f t="shared" ref="R91" si="139">IFERROR(RANK(Q91,Q77:Q91,1),"")</f>
        <v/>
      </c>
      <c r="S91" s="82">
        <f t="shared" si="108"/>
        <v>0</v>
      </c>
      <c r="T91" s="330" t="str">
        <f>IFERROR(ROUND(IFERROR(N91-M91-O91,0)+(SUM(I91:L91)*VLOOKUP(D91,Kategóriák!$C:$N,11,FALSE)/24/60/60),10),"")</f>
        <v/>
      </c>
      <c r="U91" s="82"/>
      <c r="V91" s="445" t="str">
        <f t="shared" si="100"/>
        <v/>
      </c>
    </row>
    <row r="92" spans="2:22" ht="18.600000000000001" customHeight="1" outlineLevel="1" thickBot="1" x14ac:dyDescent="0.3">
      <c r="B92" s="334"/>
      <c r="C92" s="335"/>
      <c r="D92" s="336"/>
      <c r="E92" s="429"/>
      <c r="F92" s="336"/>
      <c r="G92" s="432"/>
      <c r="H92" s="336"/>
      <c r="I92" s="337"/>
      <c r="J92" s="337"/>
      <c r="K92" s="337"/>
      <c r="L92" s="337"/>
      <c r="M92" s="338"/>
      <c r="N92" s="338"/>
      <c r="O92" s="339"/>
      <c r="P92" s="454"/>
      <c r="Q92" s="339"/>
      <c r="R92" s="340"/>
      <c r="S92" s="82">
        <f t="shared" si="108"/>
        <v>0</v>
      </c>
      <c r="T92" s="330" t="str">
        <f>IFERROR(ROUND(IFERROR(N92-M92-O92,0)+(SUM(I92:L92)*VLOOKUP(D92,Kategóriák!$C:$N,11,FALSE)/24/60/60),10),"")</f>
        <v/>
      </c>
      <c r="U92" s="82"/>
      <c r="V92" s="445" t="str">
        <f t="shared" si="100"/>
        <v/>
      </c>
    </row>
    <row r="93" spans="2:22" ht="18.600000000000001" customHeight="1" thickBot="1" x14ac:dyDescent="0.3">
      <c r="B93" s="509" t="str">
        <f>+Rajtlista!B93:G93</f>
        <v>III. kcs. Fiú (2007-2008) - 1,5 km klasszikus</v>
      </c>
      <c r="C93" s="510"/>
      <c r="D93" s="511"/>
      <c r="E93" s="511"/>
      <c r="F93" s="511"/>
      <c r="G93" s="512"/>
      <c r="H93" s="341"/>
      <c r="I93" s="280" t="e">
        <f>'Lövészet beíró'!G90</f>
        <v>#N/A</v>
      </c>
      <c r="J93" s="281" t="e">
        <f>'Lövészet beíró'!H90</f>
        <v>#N/A</v>
      </c>
      <c r="K93" s="281" t="e">
        <f>'Lövészet beíró'!I90</f>
        <v>#N/A</v>
      </c>
      <c r="L93" s="282" t="e">
        <f>'Lövészet beíró'!J90</f>
        <v>#N/A</v>
      </c>
      <c r="M93" s="326"/>
      <c r="N93" s="326"/>
      <c r="O93" s="283"/>
      <c r="P93" s="453"/>
      <c r="Q93" s="283"/>
      <c r="R93" s="327"/>
      <c r="S93" s="82" t="str">
        <f t="shared" si="108"/>
        <v>III. kcs. Fiú (2007-2008) - 1,5 km klasszikus</v>
      </c>
      <c r="T93" s="330" t="str">
        <f>IFERROR(ROUND(IFERROR(N93-M93-O93,0)+(SUM(I93:L93)*VLOOKUP(D93,Kategóriák!$C:$N,11,FALSE)/24/60/60),10),"")</f>
        <v/>
      </c>
      <c r="U93" s="82"/>
      <c r="V93" s="445" t="str">
        <f t="shared" si="100"/>
        <v/>
      </c>
    </row>
    <row r="94" spans="2:22" ht="18.600000000000001" customHeight="1" outlineLevel="1" x14ac:dyDescent="0.25">
      <c r="B94" s="286">
        <f>Rajtlista!B94</f>
        <v>48</v>
      </c>
      <c r="C94" s="287" t="str">
        <f>Rajtlista!C94</f>
        <v>Besze Dániel Zalán</v>
      </c>
      <c r="D94" s="288" t="str">
        <f>+B93</f>
        <v>III. kcs. Fiú (2007-2008) - 1,5 km klasszikus</v>
      </c>
      <c r="E94" s="427">
        <f>Rajtlista!E94</f>
        <v>39493</v>
      </c>
      <c r="F94" s="288" t="str">
        <f>Rajtlista!F94</f>
        <v>Heves</v>
      </c>
      <c r="G94" s="430" t="str">
        <f>Rajtlista!G94</f>
        <v>Gyöngyössolymosi Nagy Gyula Katolikus Általános Iskola és Alapfokú Művészeti Iskola</v>
      </c>
      <c r="H94" s="328"/>
      <c r="I94" s="291">
        <f>'Lövészet beíró'!G91</f>
        <v>0</v>
      </c>
      <c r="J94" s="292">
        <f>'Lövészet beíró'!H91</f>
        <v>0</v>
      </c>
      <c r="K94" s="292">
        <f>'Lövészet beíró'!I91</f>
        <v>0</v>
      </c>
      <c r="L94" s="293">
        <f>'Lövészet beíró'!J91</f>
        <v>0</v>
      </c>
      <c r="M94" s="329">
        <v>0</v>
      </c>
      <c r="N94" s="329" t="s">
        <v>34</v>
      </c>
      <c r="O94" s="295">
        <v>4.1898148148148146E-3</v>
      </c>
      <c r="P94" s="296">
        <f t="shared" ref="P94" si="140">IFERROR(RANK(O94,O94:O111,1),"")</f>
        <v>2</v>
      </c>
      <c r="Q94" s="294" t="str">
        <f t="shared" ref="Q94:Q106" si="141">IF(F94="HUN",O94,"")</f>
        <v/>
      </c>
      <c r="R94" s="296" t="str">
        <f t="shared" ref="R94" si="142">IFERROR(RANK(Q94,Q94:Q111,1),"")</f>
        <v/>
      </c>
      <c r="S94" s="82">
        <f t="shared" si="108"/>
        <v>48</v>
      </c>
      <c r="T94" s="330" t="str">
        <f>IFERROR(ROUND(IFERROR(N94-M94-O94,0)+(SUM(I94:L94)*VLOOKUP(D94,Kategóriák!$C:$N,11,FALSE)/24/60/60),10),"")</f>
        <v/>
      </c>
      <c r="U94" s="82"/>
      <c r="V94" s="445" t="str">
        <f t="shared" si="100"/>
        <v/>
      </c>
    </row>
    <row r="95" spans="2:22" ht="18.600000000000001" customHeight="1" outlineLevel="1" x14ac:dyDescent="0.25">
      <c r="B95" s="187">
        <f>Rajtlista!B95</f>
        <v>49</v>
      </c>
      <c r="C95" s="255" t="str">
        <f>Rajtlista!C95</f>
        <v>Csorba Zalán</v>
      </c>
      <c r="D95" s="256" t="str">
        <f>+D94</f>
        <v>III. kcs. Fiú (2007-2008) - 1,5 km klasszikus</v>
      </c>
      <c r="E95" s="428">
        <f>Rajtlista!E95</f>
        <v>39485</v>
      </c>
      <c r="F95" s="256" t="str">
        <f>Rajtlista!F95</f>
        <v>Borsod-A-Z</v>
      </c>
      <c r="G95" s="431" t="str">
        <f>Rajtlista!G95</f>
        <v>Bükki Szlovák Nemzetiségi Általános Iskola</v>
      </c>
      <c r="H95" s="331"/>
      <c r="I95" s="299">
        <f>'Lövészet beíró'!G92</f>
        <v>0</v>
      </c>
      <c r="J95" s="300">
        <f>'Lövészet beíró'!H92</f>
        <v>0</v>
      </c>
      <c r="K95" s="300">
        <f>'Lövészet beíró'!I92</f>
        <v>0</v>
      </c>
      <c r="L95" s="301">
        <f>'Lövészet beíró'!J92</f>
        <v>0</v>
      </c>
      <c r="M95" s="332">
        <v>0</v>
      </c>
      <c r="N95" s="332" t="s">
        <v>34</v>
      </c>
      <c r="O95" s="303">
        <v>5.4745370370370373E-3</v>
      </c>
      <c r="P95" s="304">
        <f t="shared" ref="P95" si="143">IFERROR(RANK(O95,O94:O111,1),"")</f>
        <v>6</v>
      </c>
      <c r="Q95" s="302" t="str">
        <f t="shared" si="141"/>
        <v/>
      </c>
      <c r="R95" s="333" t="str">
        <f t="shared" ref="R95" si="144">IFERROR(RANK(Q95,Q94:Q111,1),"")</f>
        <v/>
      </c>
      <c r="S95" s="82">
        <f t="shared" si="108"/>
        <v>49</v>
      </c>
      <c r="T95" s="330" t="str">
        <f>IFERROR(ROUND(IFERROR(N95-M95-O95,0)+(SUM(I95:L95)*VLOOKUP(D95,Kategóriák!$C:$N,11,FALSE)/24/60/60),10),"")</f>
        <v/>
      </c>
      <c r="U95" s="330"/>
      <c r="V95" s="445" t="str">
        <f t="shared" si="100"/>
        <v/>
      </c>
    </row>
    <row r="96" spans="2:22" ht="18.600000000000001" customHeight="1" outlineLevel="1" x14ac:dyDescent="0.25">
      <c r="B96" s="187">
        <f>Rajtlista!B96</f>
        <v>50</v>
      </c>
      <c r="C96" s="255" t="str">
        <f>Rajtlista!C96</f>
        <v>Korenika Szabolcs</v>
      </c>
      <c r="D96" s="256" t="str">
        <f t="shared" ref="D96:D111" si="145">+D95</f>
        <v>III. kcs. Fiú (2007-2008) - 1,5 km klasszikus</v>
      </c>
      <c r="E96" s="428">
        <f>Rajtlista!E96</f>
        <v>39184</v>
      </c>
      <c r="F96" s="256" t="str">
        <f>Rajtlista!F96</f>
        <v>Bács-Kiskun</v>
      </c>
      <c r="G96" s="431" t="str">
        <f>Rajtlista!G96</f>
        <v>Kecskeméti Református Gimnázium</v>
      </c>
      <c r="H96" s="331"/>
      <c r="I96" s="299">
        <f>'Lövészet beíró'!G93</f>
        <v>0</v>
      </c>
      <c r="J96" s="300">
        <f>'Lövészet beíró'!H93</f>
        <v>0</v>
      </c>
      <c r="K96" s="300">
        <f>'Lövészet beíró'!I93</f>
        <v>0</v>
      </c>
      <c r="L96" s="301">
        <f>'Lövészet beíró'!J93</f>
        <v>0</v>
      </c>
      <c r="M96" s="332">
        <v>0</v>
      </c>
      <c r="N96" s="332" t="s">
        <v>34</v>
      </c>
      <c r="O96" s="303">
        <v>7.5578703703703702E-3</v>
      </c>
      <c r="P96" s="304">
        <f t="shared" ref="P96" si="146">IFERROR(RANK(O96,O94:O111,1),"")</f>
        <v>12</v>
      </c>
      <c r="Q96" s="302" t="str">
        <f t="shared" si="141"/>
        <v/>
      </c>
      <c r="R96" s="333" t="str">
        <f t="shared" ref="R96" si="147">IFERROR(RANK(Q96,Q94:Q111,1),"")</f>
        <v/>
      </c>
      <c r="S96" s="82">
        <f t="shared" si="108"/>
        <v>50</v>
      </c>
      <c r="T96" s="330" t="str">
        <f>IFERROR(ROUND(IFERROR(N96-M96-O96,0)+(SUM(I96:L96)*VLOOKUP(D96,Kategóriák!$C:$N,11,FALSE)/24/60/60),10),"")</f>
        <v/>
      </c>
      <c r="U96" s="330"/>
      <c r="V96" s="445" t="str">
        <f t="shared" ref="V96:V143" si="148">IFERROR(IF((N96-M96)&lt;0,"HIBA!",""),"")</f>
        <v/>
      </c>
    </row>
    <row r="97" spans="2:22" ht="18.600000000000001" customHeight="1" outlineLevel="1" x14ac:dyDescent="0.25">
      <c r="B97" s="187">
        <f>Rajtlista!B97</f>
        <v>51</v>
      </c>
      <c r="C97" s="255" t="str">
        <f>Rajtlista!C97</f>
        <v>Magyar Botond</v>
      </c>
      <c r="D97" s="256" t="str">
        <f t="shared" si="145"/>
        <v>III. kcs. Fiú (2007-2008) - 1,5 km klasszikus</v>
      </c>
      <c r="E97" s="428">
        <f>Rajtlista!E97</f>
        <v>39490</v>
      </c>
      <c r="F97" s="256" t="str">
        <f>Rajtlista!F97</f>
        <v>Borsod-A-Z</v>
      </c>
      <c r="G97" s="431" t="str">
        <f>Rajtlista!G97</f>
        <v>Bükki Szlovák Nemzetiségi Általános Iskola</v>
      </c>
      <c r="H97" s="331"/>
      <c r="I97" s="299">
        <f>'Lövészet beíró'!G94</f>
        <v>0</v>
      </c>
      <c r="J97" s="300">
        <f>'Lövészet beíró'!H94</f>
        <v>0</v>
      </c>
      <c r="K97" s="300">
        <f>'Lövészet beíró'!I94</f>
        <v>0</v>
      </c>
      <c r="L97" s="301">
        <f>'Lövészet beíró'!J94</f>
        <v>0</v>
      </c>
      <c r="M97" s="332">
        <v>0</v>
      </c>
      <c r="N97" s="332" t="s">
        <v>34</v>
      </c>
      <c r="O97" s="303">
        <v>6.0185185185185177E-3</v>
      </c>
      <c r="P97" s="304">
        <f t="shared" ref="P97" si="149">IFERROR(RANK(O97,O94:O111,1),"")</f>
        <v>10</v>
      </c>
      <c r="Q97" s="302" t="str">
        <f t="shared" si="141"/>
        <v/>
      </c>
      <c r="R97" s="333" t="str">
        <f t="shared" ref="R97" si="150">IFERROR(RANK(Q97,Q94:Q111,1),"")</f>
        <v/>
      </c>
      <c r="S97" s="82">
        <f t="shared" si="108"/>
        <v>51</v>
      </c>
      <c r="T97" s="330" t="str">
        <f>IFERROR(ROUND(IFERROR(N97-M97-O97,0)+(SUM(I97:L97)*VLOOKUP(D97,Kategóriák!$C:$N,11,FALSE)/24/60/60),10),"")</f>
        <v/>
      </c>
      <c r="U97" s="82"/>
      <c r="V97" s="445" t="str">
        <f t="shared" si="148"/>
        <v/>
      </c>
    </row>
    <row r="98" spans="2:22" ht="18.600000000000001" customHeight="1" outlineLevel="1" x14ac:dyDescent="0.25">
      <c r="B98" s="187">
        <f>Rajtlista!B98</f>
        <v>52</v>
      </c>
      <c r="C98" s="255" t="str">
        <f>Rajtlista!C98</f>
        <v>Birner Iván András</v>
      </c>
      <c r="D98" s="256" t="str">
        <f t="shared" si="145"/>
        <v>III. kcs. Fiú (2007-2008) - 1,5 km klasszikus</v>
      </c>
      <c r="E98" s="428">
        <f>Rajtlista!E98</f>
        <v>39805</v>
      </c>
      <c r="F98" s="256" t="str">
        <f>Rajtlista!F98</f>
        <v>Heves</v>
      </c>
      <c r="G98" s="431" t="str">
        <f>Rajtlista!G98</f>
        <v>Gyöngyösi Arany János Általános Iskola</v>
      </c>
      <c r="H98" s="331"/>
      <c r="I98" s="299">
        <f>'Lövészet beíró'!G95</f>
        <v>0</v>
      </c>
      <c r="J98" s="300">
        <f>'Lövészet beíró'!H95</f>
        <v>0</v>
      </c>
      <c r="K98" s="300">
        <f>'Lövészet beíró'!I95</f>
        <v>0</v>
      </c>
      <c r="L98" s="301">
        <f>'Lövészet beíró'!J95</f>
        <v>0</v>
      </c>
      <c r="M98" s="332">
        <v>0</v>
      </c>
      <c r="N98" s="332" t="s">
        <v>34</v>
      </c>
      <c r="O98" s="303">
        <v>5.9953703703703697E-3</v>
      </c>
      <c r="P98" s="304">
        <f t="shared" ref="P98" si="151">IFERROR(RANK(O98,O94:O111,1),"")</f>
        <v>9</v>
      </c>
      <c r="Q98" s="302" t="str">
        <f t="shared" si="141"/>
        <v/>
      </c>
      <c r="R98" s="333" t="str">
        <f t="shared" ref="R98" si="152">IFERROR(RANK(Q98,Q94:Q111,1),"")</f>
        <v/>
      </c>
      <c r="S98" s="82">
        <f t="shared" si="108"/>
        <v>52</v>
      </c>
      <c r="T98" s="330" t="str">
        <f>IFERROR(ROUND(IFERROR(N98-M98-O98,0)+(SUM(I98:L98)*VLOOKUP(D98,Kategóriák!$C:$N,11,FALSE)/24/60/60),10),"")</f>
        <v/>
      </c>
      <c r="U98" s="82"/>
      <c r="V98" s="445" t="str">
        <f t="shared" si="148"/>
        <v/>
      </c>
    </row>
    <row r="99" spans="2:22" ht="18.600000000000001" customHeight="1" outlineLevel="1" x14ac:dyDescent="0.25">
      <c r="B99" s="187">
        <f>Rajtlista!B99</f>
        <v>53</v>
      </c>
      <c r="C99" s="255" t="str">
        <f>Rajtlista!C99</f>
        <v>Ujj László Krisztián</v>
      </c>
      <c r="D99" s="256" t="str">
        <f t="shared" si="145"/>
        <v>III. kcs. Fiú (2007-2008) - 1,5 km klasszikus</v>
      </c>
      <c r="E99" s="428">
        <f>Rajtlista!E99</f>
        <v>39415</v>
      </c>
      <c r="F99" s="256" t="str">
        <f>Rajtlista!F99</f>
        <v>Heves</v>
      </c>
      <c r="G99" s="431" t="str">
        <f>Rajtlista!G99</f>
        <v>Felső-Mátrai Zakupszky László Általános Iskola és Óvoda</v>
      </c>
      <c r="H99" s="331"/>
      <c r="I99" s="299">
        <f>'Lövészet beíró'!G96</f>
        <v>0</v>
      </c>
      <c r="J99" s="300">
        <f>'Lövészet beíró'!H96</f>
        <v>0</v>
      </c>
      <c r="K99" s="300">
        <f>'Lövészet beíró'!I96</f>
        <v>0</v>
      </c>
      <c r="L99" s="301">
        <f>'Lövészet beíró'!J96</f>
        <v>0</v>
      </c>
      <c r="M99" s="332">
        <v>0</v>
      </c>
      <c r="N99" s="332" t="s">
        <v>34</v>
      </c>
      <c r="O99" s="303">
        <v>4.9884259259259265E-3</v>
      </c>
      <c r="P99" s="304">
        <f t="shared" ref="P99" si="153">IFERROR(RANK(O99,O94:O111,1),"")</f>
        <v>4</v>
      </c>
      <c r="Q99" s="302" t="str">
        <f t="shared" si="141"/>
        <v/>
      </c>
      <c r="R99" s="333" t="str">
        <f t="shared" ref="R99" si="154">IFERROR(RANK(Q99,Q94:Q111,1),"")</f>
        <v/>
      </c>
      <c r="S99" s="82">
        <f t="shared" si="108"/>
        <v>53</v>
      </c>
      <c r="T99" s="330" t="str">
        <f>IFERROR(ROUND(IFERROR(N99-M99-O99,0)+(SUM(I99:L99)*VLOOKUP(D99,Kategóriák!$C:$N,11,FALSE)/24/60/60),10),"")</f>
        <v/>
      </c>
      <c r="U99" s="82"/>
      <c r="V99" s="445" t="str">
        <f t="shared" si="148"/>
        <v/>
      </c>
    </row>
    <row r="100" spans="2:22" ht="18.600000000000001" customHeight="1" outlineLevel="1" x14ac:dyDescent="0.25">
      <c r="B100" s="187">
        <f>Rajtlista!B100</f>
        <v>54</v>
      </c>
      <c r="C100" s="255" t="str">
        <f>Rajtlista!C100</f>
        <v>Ficsor Áron</v>
      </c>
      <c r="D100" s="256" t="str">
        <f t="shared" si="145"/>
        <v>III. kcs. Fiú (2007-2008) - 1,5 km klasszikus</v>
      </c>
      <c r="E100" s="428">
        <f>Rajtlista!E100</f>
        <v>39404</v>
      </c>
      <c r="F100" s="256" t="str">
        <f>Rajtlista!F100</f>
        <v>Heves</v>
      </c>
      <c r="G100" s="431" t="str">
        <f>Rajtlista!G100</f>
        <v>Eszterházy Károly Egyetem Gyakorló Általános, Közép-, Alapfokú Művészeti Iskola és Pedagógiai Intézet</v>
      </c>
      <c r="H100" s="331"/>
      <c r="I100" s="299">
        <f>'Lövészet beíró'!G97</f>
        <v>0</v>
      </c>
      <c r="J100" s="300">
        <f>'Lövészet beíró'!H97</f>
        <v>0</v>
      </c>
      <c r="K100" s="300">
        <f>'Lövészet beíró'!I97</f>
        <v>0</v>
      </c>
      <c r="L100" s="301">
        <f>'Lövészet beíró'!J97</f>
        <v>0</v>
      </c>
      <c r="M100" s="332">
        <v>0</v>
      </c>
      <c r="N100" s="332" t="s">
        <v>34</v>
      </c>
      <c r="O100" s="303" t="s">
        <v>339</v>
      </c>
      <c r="P100" s="304" t="str">
        <f t="shared" ref="P100" si="155">IFERROR(RANK(O100,O94:O111,1),"")</f>
        <v/>
      </c>
      <c r="Q100" s="302" t="str">
        <f t="shared" si="141"/>
        <v/>
      </c>
      <c r="R100" s="333" t="str">
        <f t="shared" ref="R100" si="156">IFERROR(RANK(Q100,Q94:Q111,1),"")</f>
        <v/>
      </c>
      <c r="S100" s="82">
        <f t="shared" si="108"/>
        <v>54</v>
      </c>
      <c r="T100" s="330" t="str">
        <f>IFERROR(ROUND(IFERROR(N100-M100-O100,0)+(SUM(I100:L100)*VLOOKUP(D100,Kategóriák!$C:$N,11,FALSE)/24/60/60),10),"")</f>
        <v/>
      </c>
      <c r="U100" s="82"/>
      <c r="V100" s="445" t="str">
        <f t="shared" si="148"/>
        <v/>
      </c>
    </row>
    <row r="101" spans="2:22" ht="18.600000000000001" customHeight="1" outlineLevel="1" x14ac:dyDescent="0.25">
      <c r="B101" s="187">
        <f>Rajtlista!B101</f>
        <v>55</v>
      </c>
      <c r="C101" s="255" t="str">
        <f>Rajtlista!C101</f>
        <v>Kunos László Sámuel</v>
      </c>
      <c r="D101" s="256" t="str">
        <f t="shared" si="145"/>
        <v>III. kcs. Fiú (2007-2008) - 1,5 km klasszikus</v>
      </c>
      <c r="E101" s="428">
        <f>Rajtlista!E101</f>
        <v>39380</v>
      </c>
      <c r="F101" s="256" t="str">
        <f>Rajtlista!F101</f>
        <v>Budapest</v>
      </c>
      <c r="G101" s="431" t="str">
        <f>Rajtlista!G101</f>
        <v>Lauder Javne Zsidó Közösségi Óvoda, Általános Iskola, Középiskola és Zenei Alapfokú Művészeti Iskola</v>
      </c>
      <c r="H101" s="331"/>
      <c r="I101" s="299">
        <f>'Lövészet beíró'!G98</f>
        <v>0</v>
      </c>
      <c r="J101" s="300">
        <f>'Lövészet beíró'!H98</f>
        <v>0</v>
      </c>
      <c r="K101" s="300">
        <f>'Lövészet beíró'!I98</f>
        <v>0</v>
      </c>
      <c r="L101" s="301">
        <f>'Lövészet beíró'!J98</f>
        <v>0</v>
      </c>
      <c r="M101" s="332">
        <v>0</v>
      </c>
      <c r="N101" s="332" t="s">
        <v>34</v>
      </c>
      <c r="O101" s="303">
        <v>6.2037037037037043E-3</v>
      </c>
      <c r="P101" s="304">
        <f t="shared" ref="P101" si="157">IFERROR(RANK(O101,O94:O111,1),"")</f>
        <v>11</v>
      </c>
      <c r="Q101" s="302" t="str">
        <f t="shared" si="141"/>
        <v/>
      </c>
      <c r="R101" s="333" t="str">
        <f t="shared" ref="R101" si="158">IFERROR(RANK(Q101,Q94:Q111,1),"")</f>
        <v/>
      </c>
      <c r="S101" s="82">
        <f t="shared" si="108"/>
        <v>55</v>
      </c>
      <c r="T101" s="330" t="str">
        <f>IFERROR(ROUND(IFERROR(N101-M101-O101,0)+(SUM(I101:L101)*VLOOKUP(D101,Kategóriák!$C:$N,11,FALSE)/24/60/60),10),"")</f>
        <v/>
      </c>
      <c r="U101" s="82"/>
      <c r="V101" s="445" t="str">
        <f t="shared" si="148"/>
        <v/>
      </c>
    </row>
    <row r="102" spans="2:22" ht="18.600000000000001" customHeight="1" outlineLevel="1" x14ac:dyDescent="0.25">
      <c r="B102" s="187">
        <f>Rajtlista!B102</f>
        <v>56</v>
      </c>
      <c r="C102" s="255" t="str">
        <f>Rajtlista!C102</f>
        <v>Előházi János</v>
      </c>
      <c r="D102" s="256" t="str">
        <f t="shared" si="145"/>
        <v>III. kcs. Fiú (2007-2008) - 1,5 km klasszikus</v>
      </c>
      <c r="E102" s="428">
        <f>Rajtlista!E102</f>
        <v>39385</v>
      </c>
      <c r="F102" s="256" t="str">
        <f>Rajtlista!F102</f>
        <v>Heves</v>
      </c>
      <c r="G102" s="431" t="str">
        <f>Rajtlista!G102</f>
        <v>Gyöngyössolymosi Nagy Gyula Katolikus Általános Iskola és Alapfokú Művészeti Iskola</v>
      </c>
      <c r="H102" s="331"/>
      <c r="I102" s="299">
        <f>'Lövészet beíró'!G99</f>
        <v>0</v>
      </c>
      <c r="J102" s="300">
        <f>'Lövészet beíró'!H99</f>
        <v>0</v>
      </c>
      <c r="K102" s="300">
        <f>'Lövészet beíró'!I99</f>
        <v>0</v>
      </c>
      <c r="L102" s="301">
        <f>'Lövészet beíró'!J99</f>
        <v>0</v>
      </c>
      <c r="M102" s="332">
        <v>0</v>
      </c>
      <c r="N102" s="332" t="s">
        <v>34</v>
      </c>
      <c r="O102" s="303">
        <v>9.2824074074074076E-3</v>
      </c>
      <c r="P102" s="304">
        <f t="shared" ref="P102" si="159">IFERROR(RANK(O102,O94:O111,1),"")</f>
        <v>13</v>
      </c>
      <c r="Q102" s="302" t="str">
        <f t="shared" si="141"/>
        <v/>
      </c>
      <c r="R102" s="333" t="str">
        <f t="shared" ref="R102" si="160">IFERROR(RANK(Q102,Q94:Q111,1),"")</f>
        <v/>
      </c>
      <c r="S102" s="82">
        <f t="shared" si="108"/>
        <v>56</v>
      </c>
      <c r="T102" s="330" t="str">
        <f>IFERROR(ROUND(IFERROR(N102-M102-O102,0)+(SUM(I102:L102)*VLOOKUP(D102,Kategóriák!$C:$N,11,FALSE)/24/60/60),10),"")</f>
        <v/>
      </c>
      <c r="U102" s="82"/>
      <c r="V102" s="445" t="str">
        <f t="shared" si="148"/>
        <v/>
      </c>
    </row>
    <row r="103" spans="2:22" ht="18.600000000000001" customHeight="1" outlineLevel="1" x14ac:dyDescent="0.25">
      <c r="B103" s="187">
        <f>Rajtlista!B103</f>
        <v>57</v>
      </c>
      <c r="C103" s="255" t="str">
        <f>Rajtlista!C103</f>
        <v>Holló Martin</v>
      </c>
      <c r="D103" s="256" t="str">
        <f t="shared" si="145"/>
        <v>III. kcs. Fiú (2007-2008) - 1,5 km klasszikus</v>
      </c>
      <c r="E103" s="428">
        <f>Rajtlista!E103</f>
        <v>39147</v>
      </c>
      <c r="F103" s="256" t="str">
        <f>Rajtlista!F103</f>
        <v>Pest</v>
      </c>
      <c r="G103" s="431" t="str">
        <f>Rajtlista!G103</f>
        <v>Budakeszi Széchenyi István Általános Iskola</v>
      </c>
      <c r="H103" s="331"/>
      <c r="I103" s="299">
        <f>'Lövészet beíró'!G100</f>
        <v>0</v>
      </c>
      <c r="J103" s="300">
        <f>'Lövészet beíró'!H100</f>
        <v>0</v>
      </c>
      <c r="K103" s="300">
        <f>'Lövészet beíró'!I100</f>
        <v>0</v>
      </c>
      <c r="L103" s="301">
        <f>'Lövészet beíró'!J100</f>
        <v>0</v>
      </c>
      <c r="M103" s="332">
        <v>0</v>
      </c>
      <c r="N103" s="332" t="s">
        <v>34</v>
      </c>
      <c r="O103" s="303">
        <v>3.8310185185185183E-3</v>
      </c>
      <c r="P103" s="304">
        <f t="shared" ref="P103" si="161">IFERROR(RANK(O103,O94:O111,1),"")</f>
        <v>1</v>
      </c>
      <c r="Q103" s="302" t="str">
        <f t="shared" si="141"/>
        <v/>
      </c>
      <c r="R103" s="333" t="str">
        <f t="shared" ref="R103" si="162">IFERROR(RANK(Q103,Q94:Q111,1),"")</f>
        <v/>
      </c>
      <c r="S103" s="82">
        <f t="shared" si="108"/>
        <v>57</v>
      </c>
      <c r="T103" s="330" t="str">
        <f>IFERROR(ROUND(IFERROR(N103-M103-O103,0)+(SUM(I103:L103)*VLOOKUP(D103,Kategóriák!$C:$N,11,FALSE)/24/60/60),10),"")</f>
        <v/>
      </c>
      <c r="U103" s="82"/>
      <c r="V103" s="445" t="str">
        <f t="shared" si="148"/>
        <v/>
      </c>
    </row>
    <row r="104" spans="2:22" ht="18.600000000000001" customHeight="1" outlineLevel="1" x14ac:dyDescent="0.25">
      <c r="B104" s="187">
        <f>Rajtlista!B104</f>
        <v>58</v>
      </c>
      <c r="C104" s="255" t="str">
        <f>Rajtlista!C104</f>
        <v>Liktor Tamás Bence</v>
      </c>
      <c r="D104" s="256" t="str">
        <f t="shared" si="145"/>
        <v>III. kcs. Fiú (2007-2008) - 1,5 km klasszikus</v>
      </c>
      <c r="E104" s="428">
        <f>Rajtlista!E104</f>
        <v>39288</v>
      </c>
      <c r="F104" s="256" t="str">
        <f>Rajtlista!F104</f>
        <v>Heves</v>
      </c>
      <c r="G104" s="431" t="str">
        <f>Rajtlista!G104</f>
        <v>Gyöngyössolymosi Nagy Gyula Katolikus Általános Iskola és Alapfokú Művészeti Iskola</v>
      </c>
      <c r="H104" s="331"/>
      <c r="I104" s="299">
        <f>'Lövészet beíró'!G101</f>
        <v>0</v>
      </c>
      <c r="J104" s="300">
        <f>'Lövészet beíró'!H101</f>
        <v>0</v>
      </c>
      <c r="K104" s="300">
        <f>'Lövészet beíró'!I101</f>
        <v>0</v>
      </c>
      <c r="L104" s="301">
        <f>'Lövészet beíró'!J101</f>
        <v>0</v>
      </c>
      <c r="M104" s="332">
        <v>0</v>
      </c>
      <c r="N104" s="332" t="s">
        <v>34</v>
      </c>
      <c r="O104" s="303" t="s">
        <v>339</v>
      </c>
      <c r="P104" s="304" t="str">
        <f t="shared" ref="P104" si="163">IFERROR(RANK(O104,O94:O111,1),"")</f>
        <v/>
      </c>
      <c r="Q104" s="302" t="str">
        <f t="shared" si="141"/>
        <v/>
      </c>
      <c r="R104" s="333" t="str">
        <f t="shared" ref="R104" si="164">IFERROR(RANK(Q104,Q94:Q111,1),"")</f>
        <v/>
      </c>
      <c r="S104" s="82">
        <f t="shared" si="108"/>
        <v>58</v>
      </c>
      <c r="T104" s="330" t="str">
        <f>IFERROR(ROUND(IFERROR(N104-M104-O104,0)+(SUM(I104:L104)*VLOOKUP(D104,Kategóriák!$C:$N,11,FALSE)/24/60/60),10),"")</f>
        <v/>
      </c>
      <c r="U104" s="82"/>
      <c r="V104" s="445" t="str">
        <f t="shared" si="148"/>
        <v/>
      </c>
    </row>
    <row r="105" spans="2:22" ht="18.600000000000001" customHeight="1" outlineLevel="1" x14ac:dyDescent="0.25">
      <c r="B105" s="187">
        <f>Rajtlista!B105</f>
        <v>59</v>
      </c>
      <c r="C105" s="255" t="str">
        <f>Rajtlista!C105</f>
        <v>Cseke Zalán Nemere</v>
      </c>
      <c r="D105" s="256" t="str">
        <f t="shared" si="145"/>
        <v>III. kcs. Fiú (2007-2008) - 1,5 km klasszikus</v>
      </c>
      <c r="E105" s="428">
        <f>Rajtlista!E105</f>
        <v>39193</v>
      </c>
      <c r="F105" s="256" t="str">
        <f>Rajtlista!F105</f>
        <v>Budapest</v>
      </c>
      <c r="G105" s="431" t="str">
        <f>Rajtlista!G105</f>
        <v>Budai Ciszterci Szent Imre Gimnázium</v>
      </c>
      <c r="H105" s="331"/>
      <c r="I105" s="299">
        <f>'Lövészet beíró'!G102</f>
        <v>0</v>
      </c>
      <c r="J105" s="300">
        <f>'Lövészet beíró'!H102</f>
        <v>0</v>
      </c>
      <c r="K105" s="300">
        <f>'Lövészet beíró'!I102</f>
        <v>0</v>
      </c>
      <c r="L105" s="301">
        <f>'Lövészet beíró'!J102</f>
        <v>0</v>
      </c>
      <c r="M105" s="332">
        <v>0</v>
      </c>
      <c r="N105" s="332" t="s">
        <v>34</v>
      </c>
      <c r="O105" s="303">
        <v>5.7060185185185191E-3</v>
      </c>
      <c r="P105" s="304">
        <f t="shared" ref="P105" si="165">IFERROR(RANK(O105,O94:O111,1),"")</f>
        <v>7</v>
      </c>
      <c r="Q105" s="302" t="str">
        <f t="shared" si="141"/>
        <v/>
      </c>
      <c r="R105" s="333" t="str">
        <f t="shared" ref="R105" si="166">IFERROR(RANK(Q105,Q94:Q111,1),"")</f>
        <v/>
      </c>
      <c r="S105" s="82">
        <f t="shared" si="108"/>
        <v>59</v>
      </c>
      <c r="T105" s="330" t="str">
        <f>IFERROR(ROUND(IFERROR(N105-M105-O105,0)+(SUM(I105:L105)*VLOOKUP(D105,Kategóriák!$C:$N,11,FALSE)/24/60/60),10),"")</f>
        <v/>
      </c>
      <c r="U105" s="82"/>
      <c r="V105" s="445" t="str">
        <f t="shared" si="148"/>
        <v/>
      </c>
    </row>
    <row r="106" spans="2:22" ht="18.600000000000001" customHeight="1" outlineLevel="1" x14ac:dyDescent="0.25">
      <c r="B106" s="187">
        <f>Rajtlista!B106</f>
        <v>60</v>
      </c>
      <c r="C106" s="255" t="str">
        <f>Rajtlista!C106</f>
        <v>Szőllős Kristóf</v>
      </c>
      <c r="D106" s="256" t="str">
        <f t="shared" si="145"/>
        <v>III. kcs. Fiú (2007-2008) - 1,5 km klasszikus</v>
      </c>
      <c r="E106" s="428">
        <f>Rajtlista!E106</f>
        <v>39736</v>
      </c>
      <c r="F106" s="256" t="str">
        <f>Rajtlista!F106</f>
        <v>Heves</v>
      </c>
      <c r="G106" s="431" t="str">
        <f>Rajtlista!G106</f>
        <v>Gyöngyössolymosi Nagy Gyula Katolikus Általános Iskola és Alapfokú Művészeti Iskola</v>
      </c>
      <c r="H106" s="331"/>
      <c r="I106" s="299">
        <f>'Lövészet beíró'!G103</f>
        <v>0</v>
      </c>
      <c r="J106" s="300">
        <f>'Lövészet beíró'!H103</f>
        <v>0</v>
      </c>
      <c r="K106" s="300">
        <f>'Lövészet beíró'!I103</f>
        <v>0</v>
      </c>
      <c r="L106" s="301">
        <f>'Lövészet beíró'!J103</f>
        <v>0</v>
      </c>
      <c r="M106" s="332">
        <v>0</v>
      </c>
      <c r="N106" s="332" t="s">
        <v>34</v>
      </c>
      <c r="O106" s="303">
        <v>5.9490740740740745E-3</v>
      </c>
      <c r="P106" s="304">
        <f t="shared" ref="P106" si="167">IFERROR(RANK(O106,O94:O111,1),"")</f>
        <v>8</v>
      </c>
      <c r="Q106" s="302" t="str">
        <f t="shared" si="141"/>
        <v/>
      </c>
      <c r="R106" s="333" t="str">
        <f t="shared" ref="R106" si="168">IFERROR(RANK(Q106,Q94:Q111,1),"")</f>
        <v/>
      </c>
      <c r="S106" s="82">
        <f t="shared" si="108"/>
        <v>60</v>
      </c>
      <c r="T106" s="330" t="str">
        <f>IFERROR(ROUND(IFERROR(N106-M106-O106,0)+(SUM(I106:L106)*VLOOKUP(D106,Kategóriák!$C:$N,11,FALSE)/24/60/60),10),"")</f>
        <v/>
      </c>
      <c r="U106" s="82"/>
      <c r="V106" s="445" t="str">
        <f t="shared" si="148"/>
        <v/>
      </c>
    </row>
    <row r="107" spans="2:22" ht="18.600000000000001" customHeight="1" outlineLevel="1" x14ac:dyDescent="0.25">
      <c r="B107" s="187">
        <f>Rajtlista!B107</f>
        <v>61</v>
      </c>
      <c r="C107" s="255" t="str">
        <f>Rajtlista!C107</f>
        <v>Ferbár Csongor</v>
      </c>
      <c r="D107" s="256" t="str">
        <f t="shared" si="145"/>
        <v>III. kcs. Fiú (2007-2008) - 1,5 km klasszikus</v>
      </c>
      <c r="E107" s="428">
        <f>Rajtlista!E107</f>
        <v>39516</v>
      </c>
      <c r="F107" s="256" t="str">
        <f>Rajtlista!F107</f>
        <v>Pest</v>
      </c>
      <c r="G107" s="431" t="str">
        <f>Rajtlista!G107</f>
        <v>Kesjár Csaba Általános Iskola</v>
      </c>
      <c r="H107" s="331"/>
      <c r="I107" s="299">
        <f>'Lövészet beíró'!G104</f>
        <v>0</v>
      </c>
      <c r="J107" s="300">
        <f>'Lövészet beíró'!H104</f>
        <v>0</v>
      </c>
      <c r="K107" s="300">
        <f>'Lövészet beíró'!I104</f>
        <v>0</v>
      </c>
      <c r="L107" s="301">
        <f>'Lövészet beíró'!J104</f>
        <v>0</v>
      </c>
      <c r="M107" s="332">
        <v>0</v>
      </c>
      <c r="N107" s="332" t="s">
        <v>34</v>
      </c>
      <c r="O107" s="303">
        <v>4.5254629629629629E-3</v>
      </c>
      <c r="P107" s="304">
        <f>IFERROR(RANK(O107,O94:O111,1),"")</f>
        <v>3</v>
      </c>
      <c r="Q107" s="302" t="str">
        <f t="shared" ref="Q107" si="169">IF(F107="HUN",O107,"")</f>
        <v/>
      </c>
      <c r="R107" s="333" t="str">
        <f>IFERROR(RANK(Q107,Q95:Q112,1),"")</f>
        <v/>
      </c>
      <c r="S107" s="82">
        <f t="shared" ref="S107" si="170">+B107</f>
        <v>61</v>
      </c>
      <c r="T107" s="330" t="str">
        <f>IFERROR(ROUND(IFERROR(N107-M107-O107,0)+(SUM(I107:L107)*VLOOKUP(D107,Kategóriák!$C:$N,11,FALSE)/24/60/60),10),"")</f>
        <v/>
      </c>
      <c r="U107" s="82"/>
      <c r="V107" s="445" t="str">
        <f t="shared" si="148"/>
        <v/>
      </c>
    </row>
    <row r="108" spans="2:22" ht="18.600000000000001" customHeight="1" outlineLevel="1" x14ac:dyDescent="0.25">
      <c r="B108" s="187">
        <f>Rajtlista!B108</f>
        <v>62</v>
      </c>
      <c r="C108" s="255" t="str">
        <f>Rajtlista!C108</f>
        <v>Kovács Botond</v>
      </c>
      <c r="D108" s="256" t="str">
        <f t="shared" si="145"/>
        <v>III. kcs. Fiú (2007-2008) - 1,5 km klasszikus</v>
      </c>
      <c r="E108" s="428">
        <f>Rajtlista!E108</f>
        <v>39275</v>
      </c>
      <c r="F108" s="256" t="str">
        <f>Rajtlista!F108</f>
        <v>Heves</v>
      </c>
      <c r="G108" s="431" t="str">
        <f>Rajtlista!G108</f>
        <v>Gyöngyössolymosi Nagy Gyula Katolikus Általános Iskola és Alapfokú Művészeti Iskola</v>
      </c>
      <c r="H108" s="331"/>
      <c r="I108" s="299">
        <f>'Lövészet beíró'!G105</f>
        <v>0</v>
      </c>
      <c r="J108" s="300">
        <f>'Lövészet beíró'!H105</f>
        <v>0</v>
      </c>
      <c r="K108" s="300">
        <f>'Lövészet beíró'!I105</f>
        <v>0</v>
      </c>
      <c r="L108" s="301">
        <f>'Lövészet beíró'!J105</f>
        <v>0</v>
      </c>
      <c r="M108" s="332">
        <v>0</v>
      </c>
      <c r="N108" s="332" t="s">
        <v>34</v>
      </c>
      <c r="O108" s="303">
        <v>5.37037037037037E-3</v>
      </c>
      <c r="P108" s="304">
        <f>IFERROR(RANK(O108,O94:O111,1),"")</f>
        <v>5</v>
      </c>
      <c r="Q108" s="302" t="str">
        <f t="shared" ref="Q108:Q109" si="171">IF(F108="HUN",O108,"")</f>
        <v/>
      </c>
      <c r="R108" s="333" t="str">
        <f>IFERROR(RANK(Q108,Q96:Q113,1),"")</f>
        <v/>
      </c>
      <c r="S108" s="82">
        <f t="shared" ref="S108:S109" si="172">+B108</f>
        <v>62</v>
      </c>
      <c r="T108" s="330" t="str">
        <f>IFERROR(ROUND(IFERROR(N108-M108-O108,0)+(SUM(I108:L108)*VLOOKUP(D108,Kategóriák!$C:$N,11,FALSE)/24/60/60),10),"")</f>
        <v/>
      </c>
      <c r="U108" s="82"/>
      <c r="V108" s="445" t="str">
        <f t="shared" si="148"/>
        <v/>
      </c>
    </row>
    <row r="109" spans="2:22" ht="18.600000000000001" customHeight="1" outlineLevel="1" x14ac:dyDescent="0.25">
      <c r="B109" s="187">
        <f>Rajtlista!B109</f>
        <v>63</v>
      </c>
      <c r="C109" s="255" t="str">
        <f>Rajtlista!C109</f>
        <v>Varga Zénó</v>
      </c>
      <c r="D109" s="256" t="str">
        <f t="shared" si="145"/>
        <v>III. kcs. Fiú (2007-2008) - 1,5 km klasszikus</v>
      </c>
      <c r="E109" s="428">
        <f>Rajtlista!E109</f>
        <v>39456</v>
      </c>
      <c r="F109" s="256" t="str">
        <f>Rajtlista!F109</f>
        <v>Budapest</v>
      </c>
      <c r="G109" s="431" t="str">
        <f>Rajtlista!G109</f>
        <v>ELTE Radnóti Miklós Gyakorló Általános Iskola és Gyakorló Gimnázium</v>
      </c>
      <c r="H109" s="331"/>
      <c r="I109" s="299">
        <f>'Lövészet beíró'!G106</f>
        <v>0</v>
      </c>
      <c r="J109" s="300">
        <f>'Lövészet beíró'!H106</f>
        <v>0</v>
      </c>
      <c r="K109" s="300">
        <f>'Lövészet beíró'!I106</f>
        <v>0</v>
      </c>
      <c r="L109" s="301">
        <f>'Lövészet beíró'!J106</f>
        <v>0</v>
      </c>
      <c r="M109" s="332">
        <v>0</v>
      </c>
      <c r="N109" s="332" t="s">
        <v>34</v>
      </c>
      <c r="O109" s="303" t="s">
        <v>339</v>
      </c>
      <c r="P109" s="304" t="str">
        <f>IFERROR(RANK(O109,O94:O111,1),"")</f>
        <v/>
      </c>
      <c r="Q109" s="302" t="str">
        <f t="shared" si="171"/>
        <v/>
      </c>
      <c r="R109" s="333" t="str">
        <f>IFERROR(RANK(Q109,Q97:Q114,1),"")</f>
        <v/>
      </c>
      <c r="S109" s="82">
        <f t="shared" si="172"/>
        <v>63</v>
      </c>
      <c r="T109" s="330" t="str">
        <f>IFERROR(ROUND(IFERROR(N109-M109-O109,0)+(SUM(I109:L109)*VLOOKUP(D109,Kategóriák!$C:$N,11,FALSE)/24/60/60),10),"")</f>
        <v/>
      </c>
      <c r="U109" s="82"/>
      <c r="V109" s="445" t="str">
        <f t="shared" si="148"/>
        <v/>
      </c>
    </row>
    <row r="110" spans="2:22" ht="18.600000000000001" hidden="1" customHeight="1" outlineLevel="1" x14ac:dyDescent="0.25">
      <c r="B110" s="187">
        <f>Rajtlista!B110</f>
        <v>0</v>
      </c>
      <c r="C110" s="255" t="str">
        <f>Rajtlista!C110</f>
        <v/>
      </c>
      <c r="D110" s="256" t="str">
        <f t="shared" si="145"/>
        <v>III. kcs. Fiú (2007-2008) - 1,5 km klasszikus</v>
      </c>
      <c r="E110" s="428" t="str">
        <f>Rajtlista!E110</f>
        <v/>
      </c>
      <c r="F110" s="256" t="str">
        <f>Rajtlista!F110</f>
        <v/>
      </c>
      <c r="G110" s="431" t="str">
        <f>Rajtlista!G110</f>
        <v/>
      </c>
      <c r="H110" s="331"/>
      <c r="I110" s="299" t="e">
        <f>'Lövészet beíró'!G107</f>
        <v>#N/A</v>
      </c>
      <c r="J110" s="300" t="e">
        <f>'Lövészet beíró'!H107</f>
        <v>#N/A</v>
      </c>
      <c r="K110" s="300" t="e">
        <f>'Lövészet beíró'!I107</f>
        <v>#N/A</v>
      </c>
      <c r="L110" s="301" t="e">
        <f>'Lövészet beíró'!J107</f>
        <v>#N/A</v>
      </c>
      <c r="M110" s="332" t="str">
        <f>IF(B110&gt;0,Rajtlista!H110,"")</f>
        <v/>
      </c>
      <c r="N110" s="332" t="s">
        <v>34</v>
      </c>
      <c r="O110" s="303" t="str">
        <f t="shared" ref="O110:O111" si="173">IFERROR(N110-M110,"")</f>
        <v/>
      </c>
      <c r="P110" s="304" t="str">
        <f>IFERROR(RANK(O110,O94:O111,1),"")</f>
        <v/>
      </c>
      <c r="Q110" s="302" t="str">
        <f t="shared" ref="Q110:Q111" si="174">IF(F110="HUN",O110,"")</f>
        <v/>
      </c>
      <c r="R110" s="333" t="str">
        <f t="shared" ref="R110:R111" si="175">IFERROR(RANK(Q110,Q98:Q115,1),"")</f>
        <v/>
      </c>
      <c r="S110" s="82">
        <f t="shared" ref="S110:S111" si="176">+B110</f>
        <v>0</v>
      </c>
      <c r="T110" s="330" t="str">
        <f>IFERROR(ROUND(IFERROR(N110-M110-O110,0)+(SUM(I110:L110)*VLOOKUP(D110,Kategóriák!$C:$N,11,FALSE)/24/60/60),10),"")</f>
        <v/>
      </c>
      <c r="U110" s="82"/>
      <c r="V110" s="445" t="str">
        <f t="shared" si="148"/>
        <v/>
      </c>
    </row>
    <row r="111" spans="2:22" ht="18.600000000000001" hidden="1" customHeight="1" outlineLevel="1" x14ac:dyDescent="0.25">
      <c r="B111" s="187">
        <f>Rajtlista!B111</f>
        <v>0</v>
      </c>
      <c r="C111" s="255" t="str">
        <f>Rajtlista!C111</f>
        <v/>
      </c>
      <c r="D111" s="256" t="str">
        <f t="shared" si="145"/>
        <v>III. kcs. Fiú (2007-2008) - 1,5 km klasszikus</v>
      </c>
      <c r="E111" s="428" t="str">
        <f>Rajtlista!E111</f>
        <v/>
      </c>
      <c r="F111" s="256" t="str">
        <f>Rajtlista!F111</f>
        <v/>
      </c>
      <c r="G111" s="431" t="str">
        <f>Rajtlista!G111</f>
        <v/>
      </c>
      <c r="H111" s="331"/>
      <c r="I111" s="299">
        <f>'Lövészet beíró'!G108</f>
        <v>0</v>
      </c>
      <c r="J111" s="300">
        <f>'Lövészet beíró'!H108</f>
        <v>0</v>
      </c>
      <c r="K111" s="300">
        <f>'Lövészet beíró'!I108</f>
        <v>0</v>
      </c>
      <c r="L111" s="301">
        <f>'Lövészet beíró'!J108</f>
        <v>0</v>
      </c>
      <c r="M111" s="332" t="str">
        <f>IF(B111&gt;0,Rajtlista!H111,"")</f>
        <v/>
      </c>
      <c r="N111" s="332" t="s">
        <v>34</v>
      </c>
      <c r="O111" s="303" t="str">
        <f t="shared" si="173"/>
        <v/>
      </c>
      <c r="P111" s="304" t="str">
        <f>IFERROR(RANK(O111,O94:O111,1),"")</f>
        <v/>
      </c>
      <c r="Q111" s="302" t="str">
        <f t="shared" si="174"/>
        <v/>
      </c>
      <c r="R111" s="333" t="str">
        <f t="shared" si="175"/>
        <v/>
      </c>
      <c r="S111" s="82">
        <f t="shared" si="176"/>
        <v>0</v>
      </c>
      <c r="T111" s="330" t="str">
        <f>IFERROR(ROUND(IFERROR(N111-M111-O111,0)+(SUM(I111:L111)*VLOOKUP(D111,Kategóriák!$C:$N,11,FALSE)/24/60/60),10),"")</f>
        <v/>
      </c>
      <c r="U111" s="82"/>
      <c r="V111" s="445" t="str">
        <f t="shared" si="148"/>
        <v/>
      </c>
    </row>
    <row r="112" spans="2:22" ht="18.600000000000001" customHeight="1" outlineLevel="1" thickBot="1" x14ac:dyDescent="0.3">
      <c r="B112" s="334"/>
      <c r="C112" s="335"/>
      <c r="D112" s="336"/>
      <c r="E112" s="429"/>
      <c r="F112" s="336"/>
      <c r="G112" s="432"/>
      <c r="H112" s="336"/>
      <c r="I112" s="337"/>
      <c r="J112" s="337"/>
      <c r="K112" s="337"/>
      <c r="L112" s="337"/>
      <c r="M112" s="338"/>
      <c r="N112" s="338"/>
      <c r="O112" s="339"/>
      <c r="P112" s="454"/>
      <c r="Q112" s="339"/>
      <c r="R112" s="340"/>
      <c r="S112" s="82">
        <f t="shared" si="108"/>
        <v>0</v>
      </c>
      <c r="T112" s="330" t="str">
        <f>IFERROR(ROUND(IFERROR(N112-M112-O112,0)+(SUM(I112:L112)*VLOOKUP(D112,Kategóriák!$C:$N,11,FALSE)/24/60/60),10),"")</f>
        <v/>
      </c>
      <c r="U112" s="82"/>
      <c r="V112" s="445" t="str">
        <f t="shared" si="148"/>
        <v/>
      </c>
    </row>
    <row r="113" spans="2:22" ht="18.600000000000001" customHeight="1" thickBot="1" x14ac:dyDescent="0.3">
      <c r="B113" s="509" t="str">
        <f>+Rajtlista!B113:G113</f>
        <v>IV. kcs. Leány (2005-2006) - 1 km szabadstílus</v>
      </c>
      <c r="C113" s="510"/>
      <c r="D113" s="511"/>
      <c r="E113" s="511"/>
      <c r="F113" s="511"/>
      <c r="G113" s="512"/>
      <c r="H113" s="341"/>
      <c r="I113" s="280" t="e">
        <f>'Lövészet beíró'!G107</f>
        <v>#N/A</v>
      </c>
      <c r="J113" s="281" t="e">
        <f>'Lövészet beíró'!H107</f>
        <v>#N/A</v>
      </c>
      <c r="K113" s="281" t="e">
        <f>'Lövészet beíró'!I107</f>
        <v>#N/A</v>
      </c>
      <c r="L113" s="282" t="e">
        <f>'Lövészet beíró'!J107</f>
        <v>#N/A</v>
      </c>
      <c r="M113" s="326"/>
      <c r="N113" s="326"/>
      <c r="O113" s="283"/>
      <c r="P113" s="453"/>
      <c r="Q113" s="283"/>
      <c r="R113" s="327"/>
      <c r="S113" s="82" t="str">
        <f t="shared" si="108"/>
        <v>IV. kcs. Leány (2005-2006) - 1 km szabadstílus</v>
      </c>
      <c r="T113" s="330" t="str">
        <f>IFERROR(ROUND(IFERROR(N113-M113-O113,0)+(SUM(I113:L113)*VLOOKUP(D113,Kategóriák!$C:$N,11,FALSE)/24/60/60),10),"")</f>
        <v/>
      </c>
      <c r="U113" s="82"/>
      <c r="V113" s="445" t="str">
        <f t="shared" si="148"/>
        <v/>
      </c>
    </row>
    <row r="114" spans="2:22" ht="18.600000000000001" customHeight="1" outlineLevel="1" x14ac:dyDescent="0.25">
      <c r="B114" s="286">
        <f>Rajtlista!B114</f>
        <v>64</v>
      </c>
      <c r="C114" s="287" t="str">
        <f>Rajtlista!C114</f>
        <v>Tóth Réka</v>
      </c>
      <c r="D114" s="288" t="str">
        <f>+B113</f>
        <v>IV. kcs. Leány (2005-2006) - 1 km szabadstílus</v>
      </c>
      <c r="E114" s="427">
        <f>Rajtlista!E114</f>
        <v>39040</v>
      </c>
      <c r="F114" s="288" t="str">
        <f>Rajtlista!F114</f>
        <v>Borsod-A-Z</v>
      </c>
      <c r="G114" s="430" t="str">
        <f>Rajtlista!G114</f>
        <v>Bükki Szlovák Nemzetiségi Általános Iskola</v>
      </c>
      <c r="H114" s="328"/>
      <c r="I114" s="291">
        <f>'Lövészet beíró'!G108</f>
        <v>0</v>
      </c>
      <c r="J114" s="292">
        <f>'Lövészet beíró'!H108</f>
        <v>0</v>
      </c>
      <c r="K114" s="292">
        <f>'Lövészet beíró'!I108</f>
        <v>0</v>
      </c>
      <c r="L114" s="293">
        <f>'Lövészet beíró'!J108</f>
        <v>0</v>
      </c>
      <c r="M114" s="329">
        <v>0</v>
      </c>
      <c r="N114" s="329" t="s">
        <v>34</v>
      </c>
      <c r="O114" s="295">
        <v>2.7199074074074074E-3</v>
      </c>
      <c r="P114" s="296">
        <f t="shared" ref="P114" si="177">IFERROR(RANK(O114,O114:O128,1),"")</f>
        <v>9</v>
      </c>
      <c r="Q114" s="294" t="str">
        <f t="shared" ref="Q114:Q128" si="178">IF(F114="HUN",O114,"")</f>
        <v/>
      </c>
      <c r="R114" s="296" t="str">
        <f t="shared" ref="R114" si="179">IFERROR(RANK(Q114,Q114:Q128,1),"")</f>
        <v/>
      </c>
      <c r="S114" s="82">
        <f t="shared" si="108"/>
        <v>64</v>
      </c>
      <c r="T114" s="330" t="str">
        <f>IFERROR(ROUND(IFERROR(N114-M114-O114,0)+(SUM(I114:L114)*VLOOKUP(D114,Kategóriák!$C:$N,11,FALSE)/24/60/60),10),"")</f>
        <v/>
      </c>
      <c r="U114" s="82"/>
      <c r="V114" s="445" t="str">
        <f t="shared" si="148"/>
        <v/>
      </c>
    </row>
    <row r="115" spans="2:22" ht="18.600000000000001" customHeight="1" outlineLevel="1" x14ac:dyDescent="0.25">
      <c r="B115" s="187">
        <f>Rajtlista!B115</f>
        <v>65</v>
      </c>
      <c r="C115" s="255" t="str">
        <f>Rajtlista!C115</f>
        <v>Máramarosi Rita</v>
      </c>
      <c r="D115" s="256" t="str">
        <f>+D114</f>
        <v>IV. kcs. Leány (2005-2006) - 1 km szabadstílus</v>
      </c>
      <c r="E115" s="428">
        <f>Rajtlista!E115</f>
        <v>38392</v>
      </c>
      <c r="F115" s="256" t="str">
        <f>Rajtlista!F115</f>
        <v>Budapest</v>
      </c>
      <c r="G115" s="431" t="str">
        <f>Rajtlista!G115</f>
        <v>Karinthy Frigyes Gimnázium</v>
      </c>
      <c r="H115" s="331"/>
      <c r="I115" s="299">
        <f>'Lövészet beíró'!G109</f>
        <v>0</v>
      </c>
      <c r="J115" s="300">
        <f>'Lövészet beíró'!H109</f>
        <v>0</v>
      </c>
      <c r="K115" s="300">
        <f>'Lövészet beíró'!I109</f>
        <v>0</v>
      </c>
      <c r="L115" s="301">
        <f>'Lövészet beíró'!J109</f>
        <v>0</v>
      </c>
      <c r="M115" s="332">
        <v>0</v>
      </c>
      <c r="N115" s="332" t="s">
        <v>34</v>
      </c>
      <c r="O115" s="303">
        <v>1.8518518518518517E-3</v>
      </c>
      <c r="P115" s="304">
        <f t="shared" ref="P115" si="180">IFERROR(RANK(O115,O114:O128,1),"")</f>
        <v>2</v>
      </c>
      <c r="Q115" s="302" t="str">
        <f t="shared" si="178"/>
        <v/>
      </c>
      <c r="R115" s="333" t="str">
        <f t="shared" ref="R115" si="181">IFERROR(RANK(Q115,Q114:Q128,1),"")</f>
        <v/>
      </c>
      <c r="S115" s="82">
        <f t="shared" si="108"/>
        <v>65</v>
      </c>
      <c r="T115" s="330" t="str">
        <f>IFERROR(ROUND(IFERROR(N115-M115-O115,0)+(SUM(I115:L115)*VLOOKUP(D115,Kategóriák!$C:$N,11,FALSE)/24/60/60),10),"")</f>
        <v/>
      </c>
      <c r="U115" s="82"/>
      <c r="V115" s="445" t="str">
        <f t="shared" si="148"/>
        <v/>
      </c>
    </row>
    <row r="116" spans="2:22" ht="18.600000000000001" customHeight="1" outlineLevel="1" x14ac:dyDescent="0.25">
      <c r="B116" s="187">
        <f>Rajtlista!B116</f>
        <v>66</v>
      </c>
      <c r="C116" s="255" t="str">
        <f>Rajtlista!C116</f>
        <v>Birner Anna Lili</v>
      </c>
      <c r="D116" s="256" t="str">
        <f t="shared" ref="D116:D128" si="182">+D115</f>
        <v>IV. kcs. Leány (2005-2006) - 1 km szabadstílus</v>
      </c>
      <c r="E116" s="428">
        <f>Rajtlista!E116</f>
        <v>38955</v>
      </c>
      <c r="F116" s="256" t="str">
        <f>Rajtlista!F116</f>
        <v>Heves</v>
      </c>
      <c r="G116" s="431" t="str">
        <f>Rajtlista!G116</f>
        <v>Gyöngyösi Arany János Általános Iskola</v>
      </c>
      <c r="H116" s="331"/>
      <c r="I116" s="299">
        <f>'Lövészet beíró'!G110</f>
        <v>0</v>
      </c>
      <c r="J116" s="300">
        <f>'Lövészet beíró'!H110</f>
        <v>0</v>
      </c>
      <c r="K116" s="300">
        <f>'Lövészet beíró'!I110</f>
        <v>0</v>
      </c>
      <c r="L116" s="301">
        <f>'Lövészet beíró'!J110</f>
        <v>0</v>
      </c>
      <c r="M116" s="332">
        <v>0</v>
      </c>
      <c r="N116" s="332" t="s">
        <v>34</v>
      </c>
      <c r="O116" s="303">
        <v>2.4537037037037036E-3</v>
      </c>
      <c r="P116" s="304">
        <f t="shared" ref="P116" si="183">IFERROR(RANK(O116,O114:O128,1),"")</f>
        <v>6</v>
      </c>
      <c r="Q116" s="302" t="str">
        <f t="shared" si="178"/>
        <v/>
      </c>
      <c r="R116" s="333" t="str">
        <f t="shared" ref="R116" si="184">IFERROR(RANK(Q116,Q114:Q128,1),"")</f>
        <v/>
      </c>
      <c r="S116" s="82">
        <f t="shared" si="108"/>
        <v>66</v>
      </c>
      <c r="T116" s="330" t="str">
        <f>IFERROR(ROUND(IFERROR(N116-M116-O116,0)+(SUM(I116:L116)*VLOOKUP(D116,Kategóriák!$C:$N,11,FALSE)/24/60/60),10),"")</f>
        <v/>
      </c>
      <c r="U116" s="82"/>
      <c r="V116" s="445" t="str">
        <f t="shared" si="148"/>
        <v/>
      </c>
    </row>
    <row r="117" spans="2:22" ht="18.600000000000001" customHeight="1" outlineLevel="1" x14ac:dyDescent="0.25">
      <c r="B117" s="187">
        <f>Rajtlista!B117</f>
        <v>67</v>
      </c>
      <c r="C117" s="255" t="str">
        <f>Rajtlista!C117</f>
        <v>Máramarosi Anna</v>
      </c>
      <c r="D117" s="256" t="str">
        <f t="shared" si="182"/>
        <v>IV. kcs. Leány (2005-2006) - 1 km szabadstílus</v>
      </c>
      <c r="E117" s="428">
        <f>Rajtlista!E117</f>
        <v>38974</v>
      </c>
      <c r="F117" s="256" t="str">
        <f>Rajtlista!F117</f>
        <v>Budapest</v>
      </c>
      <c r="G117" s="431" t="str">
        <f>Rajtlista!G117</f>
        <v>Brassó Utcai Általános Iskola</v>
      </c>
      <c r="H117" s="331"/>
      <c r="I117" s="299">
        <f>'Lövészet beíró'!G111</f>
        <v>0</v>
      </c>
      <c r="J117" s="300">
        <f>'Lövészet beíró'!H111</f>
        <v>0</v>
      </c>
      <c r="K117" s="300">
        <f>'Lövészet beíró'!I111</f>
        <v>0</v>
      </c>
      <c r="L117" s="301">
        <f>'Lövészet beíró'!J111</f>
        <v>0</v>
      </c>
      <c r="M117" s="332">
        <v>0</v>
      </c>
      <c r="N117" s="332" t="s">
        <v>34</v>
      </c>
      <c r="O117" s="303">
        <v>2.5462962962962961E-3</v>
      </c>
      <c r="P117" s="304">
        <f t="shared" ref="P117" si="185">IFERROR(RANK(O117,O114:O128,1),"")</f>
        <v>8</v>
      </c>
      <c r="Q117" s="302" t="str">
        <f t="shared" si="178"/>
        <v/>
      </c>
      <c r="R117" s="333" t="str">
        <f t="shared" ref="R117" si="186">IFERROR(RANK(Q117,Q114:Q128,1),"")</f>
        <v/>
      </c>
      <c r="S117" s="82">
        <f t="shared" si="108"/>
        <v>67</v>
      </c>
      <c r="T117" s="330" t="str">
        <f>IFERROR(ROUND(IFERROR(N117-M117-O117,0)+(SUM(I117:L117)*VLOOKUP(D117,Kategóriák!$C:$N,11,FALSE)/24/60/60),10),"")</f>
        <v/>
      </c>
      <c r="U117" s="82"/>
      <c r="V117" s="445" t="str">
        <f t="shared" si="148"/>
        <v/>
      </c>
    </row>
    <row r="118" spans="2:22" ht="18.600000000000001" customHeight="1" outlineLevel="1" x14ac:dyDescent="0.25">
      <c r="B118" s="187">
        <f>Rajtlista!B118</f>
        <v>68</v>
      </c>
      <c r="C118" s="255" t="str">
        <f>Rajtlista!C118</f>
        <v>Bozóki Laura</v>
      </c>
      <c r="D118" s="256" t="str">
        <f t="shared" si="182"/>
        <v>IV. kcs. Leány (2005-2006) - 1 km szabadstílus</v>
      </c>
      <c r="E118" s="428">
        <f>Rajtlista!E118</f>
        <v>38826</v>
      </c>
      <c r="F118" s="256" t="str">
        <f>Rajtlista!F118</f>
        <v>Pest</v>
      </c>
      <c r="G118" s="431" t="str">
        <f>Rajtlista!G118</f>
        <v>Péceli Integrált Oktatási Központ Általános Iskola és Gimnázium</v>
      </c>
      <c r="H118" s="331"/>
      <c r="I118" s="299">
        <f>'Lövészet beíró'!G112</f>
        <v>0</v>
      </c>
      <c r="J118" s="300">
        <f>'Lövészet beíró'!H112</f>
        <v>0</v>
      </c>
      <c r="K118" s="300">
        <f>'Lövészet beíró'!I112</f>
        <v>0</v>
      </c>
      <c r="L118" s="301">
        <f>'Lövészet beíró'!J112</f>
        <v>0</v>
      </c>
      <c r="M118" s="332">
        <v>0</v>
      </c>
      <c r="N118" s="332" t="s">
        <v>34</v>
      </c>
      <c r="O118" s="303">
        <v>1.6203703703703703E-3</v>
      </c>
      <c r="P118" s="304">
        <f t="shared" ref="P118" si="187">IFERROR(RANK(O118,O114:O128,1),"")</f>
        <v>1</v>
      </c>
      <c r="Q118" s="302" t="str">
        <f t="shared" si="178"/>
        <v/>
      </c>
      <c r="R118" s="333" t="str">
        <f t="shared" ref="R118" si="188">IFERROR(RANK(Q118,Q114:Q128,1),"")</f>
        <v/>
      </c>
      <c r="S118" s="82">
        <f t="shared" si="108"/>
        <v>68</v>
      </c>
      <c r="T118" s="330" t="str">
        <f>IFERROR(ROUND(IFERROR(N118-M118-O118,0)+(SUM(I118:L118)*VLOOKUP(D118,Kategóriák!$C:$N,11,FALSE)/24/60/60),10),"")</f>
        <v/>
      </c>
      <c r="U118" s="82"/>
      <c r="V118" s="445" t="str">
        <f t="shared" si="148"/>
        <v/>
      </c>
    </row>
    <row r="119" spans="2:22" ht="18.600000000000001" customHeight="1" outlineLevel="1" x14ac:dyDescent="0.25">
      <c r="B119" s="187">
        <f>Rajtlista!B119</f>
        <v>69</v>
      </c>
      <c r="C119" s="255" t="str">
        <f>Rajtlista!C119</f>
        <v>Terry Lilla Edit</v>
      </c>
      <c r="D119" s="256" t="str">
        <f t="shared" si="182"/>
        <v>IV. kcs. Leány (2005-2006) - 1 km szabadstílus</v>
      </c>
      <c r="E119" s="428">
        <f>Rajtlista!E119</f>
        <v>38398</v>
      </c>
      <c r="F119" s="256" t="str">
        <f>Rajtlista!F119</f>
        <v>Budapest</v>
      </c>
      <c r="G119" s="431" t="str">
        <f>Rajtlista!G119</f>
        <v>Városligeti Magyar-Angol Két Tanítási Nyelvű Általános Iskola</v>
      </c>
      <c r="H119" s="331"/>
      <c r="I119" s="299">
        <f>'Lövészet beíró'!G113</f>
        <v>0</v>
      </c>
      <c r="J119" s="300">
        <f>'Lövészet beíró'!H113</f>
        <v>0</v>
      </c>
      <c r="K119" s="300">
        <f>'Lövészet beíró'!I113</f>
        <v>0</v>
      </c>
      <c r="L119" s="301">
        <f>'Lövészet beíró'!J113</f>
        <v>0</v>
      </c>
      <c r="M119" s="332">
        <v>0</v>
      </c>
      <c r="N119" s="332" t="s">
        <v>34</v>
      </c>
      <c r="O119" s="303">
        <v>4.2939814814814811E-3</v>
      </c>
      <c r="P119" s="304">
        <f t="shared" ref="P119" si="189">IFERROR(RANK(O119,O114:O128,1),"")</f>
        <v>10</v>
      </c>
      <c r="Q119" s="302" t="str">
        <f t="shared" si="178"/>
        <v/>
      </c>
      <c r="R119" s="333" t="str">
        <f t="shared" ref="R119" si="190">IFERROR(RANK(Q119,Q114:Q128,1),"")</f>
        <v/>
      </c>
      <c r="S119" s="82">
        <f t="shared" si="108"/>
        <v>69</v>
      </c>
      <c r="T119" s="330" t="str">
        <f>IFERROR(ROUND(IFERROR(N119-M119-O119,0)+(SUM(I119:L119)*VLOOKUP(D119,Kategóriák!$C:$N,11,FALSE)/24/60/60),10),"")</f>
        <v/>
      </c>
      <c r="U119" s="82"/>
      <c r="V119" s="445" t="str">
        <f t="shared" si="148"/>
        <v/>
      </c>
    </row>
    <row r="120" spans="2:22" ht="18.600000000000001" customHeight="1" outlineLevel="1" x14ac:dyDescent="0.25">
      <c r="B120" s="187">
        <f>Rajtlista!B120</f>
        <v>70</v>
      </c>
      <c r="C120" s="255" t="str">
        <f>Rajtlista!C120</f>
        <v>Máramarosi Dóra</v>
      </c>
      <c r="D120" s="256" t="str">
        <f t="shared" si="182"/>
        <v>IV. kcs. Leány (2005-2006) - 1 km szabadstílus</v>
      </c>
      <c r="E120" s="428">
        <f>Rajtlista!E120</f>
        <v>38392</v>
      </c>
      <c r="F120" s="256" t="str">
        <f>Rajtlista!F120</f>
        <v>Budapest</v>
      </c>
      <c r="G120" s="431" t="str">
        <f>Rajtlista!G120</f>
        <v>Karinthy Frigyes Gimnázium</v>
      </c>
      <c r="H120" s="331"/>
      <c r="I120" s="299">
        <f>'Lövészet beíró'!G114</f>
        <v>0</v>
      </c>
      <c r="J120" s="300">
        <f>'Lövészet beíró'!H114</f>
        <v>0</v>
      </c>
      <c r="K120" s="300">
        <f>'Lövészet beíró'!I114</f>
        <v>0</v>
      </c>
      <c r="L120" s="301">
        <f>'Lövészet beíró'!J114</f>
        <v>0</v>
      </c>
      <c r="M120" s="332">
        <v>0</v>
      </c>
      <c r="N120" s="332" t="s">
        <v>34</v>
      </c>
      <c r="O120" s="303">
        <v>2.4305555555555556E-3</v>
      </c>
      <c r="P120" s="304">
        <f t="shared" ref="P120" si="191">IFERROR(RANK(O120,O114:O128,1),"")</f>
        <v>5</v>
      </c>
      <c r="Q120" s="302" t="str">
        <f t="shared" si="178"/>
        <v/>
      </c>
      <c r="R120" s="333" t="str">
        <f t="shared" ref="R120" si="192">IFERROR(RANK(Q120,Q114:Q128,1),"")</f>
        <v/>
      </c>
      <c r="S120" s="82">
        <f t="shared" si="108"/>
        <v>70</v>
      </c>
      <c r="T120" s="330" t="str">
        <f>IFERROR(ROUND(IFERROR(N120-M120-O120,0)+(SUM(I120:L120)*VLOOKUP(D120,Kategóriák!$C:$N,11,FALSE)/24/60/60),10),"")</f>
        <v/>
      </c>
      <c r="U120" s="82"/>
      <c r="V120" s="445" t="str">
        <f t="shared" si="148"/>
        <v/>
      </c>
    </row>
    <row r="121" spans="2:22" ht="18.600000000000001" customHeight="1" outlineLevel="1" x14ac:dyDescent="0.25">
      <c r="B121" s="187">
        <f>Rajtlista!B121</f>
        <v>71</v>
      </c>
      <c r="C121" s="255" t="str">
        <f>Rajtlista!C121</f>
        <v>Benyovszky Luca</v>
      </c>
      <c r="D121" s="256" t="str">
        <f t="shared" si="182"/>
        <v>IV. kcs. Leány (2005-2006) - 1 km szabadstílus</v>
      </c>
      <c r="E121" s="428">
        <f>Rajtlista!E121</f>
        <v>38868</v>
      </c>
      <c r="F121" s="256" t="str">
        <f>Rajtlista!F121</f>
        <v>Heves</v>
      </c>
      <c r="G121" s="431" t="str">
        <f>Rajtlista!G121</f>
        <v>Gyöngyössolymosi Nagy Gyula Katolikus Általános Iskola és Alapfokú Művészeti Iskola</v>
      </c>
      <c r="H121" s="331"/>
      <c r="I121" s="299">
        <f>'Lövészet beíró'!G115</f>
        <v>0</v>
      </c>
      <c r="J121" s="300">
        <f>'Lövészet beíró'!H115</f>
        <v>0</v>
      </c>
      <c r="K121" s="300">
        <f>'Lövészet beíró'!I115</f>
        <v>0</v>
      </c>
      <c r="L121" s="301">
        <f>'Lövészet beíró'!J115</f>
        <v>0</v>
      </c>
      <c r="M121" s="332">
        <v>0</v>
      </c>
      <c r="N121" s="332" t="s">
        <v>34</v>
      </c>
      <c r="O121" s="303">
        <v>2.2222222222222222E-3</v>
      </c>
      <c r="P121" s="304">
        <f t="shared" ref="P121" si="193">IFERROR(RANK(O121,O114:O128,1),"")</f>
        <v>4</v>
      </c>
      <c r="Q121" s="302" t="str">
        <f t="shared" si="178"/>
        <v/>
      </c>
      <c r="R121" s="333" t="str">
        <f t="shared" ref="R121" si="194">IFERROR(RANK(Q121,Q114:Q128,1),"")</f>
        <v/>
      </c>
      <c r="S121" s="82">
        <f t="shared" si="108"/>
        <v>71</v>
      </c>
      <c r="T121" s="330" t="str">
        <f>IFERROR(ROUND(IFERROR(N121-M121-O121,0)+(SUM(I121:L121)*VLOOKUP(D121,Kategóriák!$C:$N,11,FALSE)/24/60/60),10),"")</f>
        <v/>
      </c>
      <c r="U121" s="82"/>
      <c r="V121" s="445" t="str">
        <f t="shared" si="148"/>
        <v/>
      </c>
    </row>
    <row r="122" spans="2:22" ht="18.600000000000001" customHeight="1" outlineLevel="1" x14ac:dyDescent="0.25">
      <c r="B122" s="187">
        <f>Rajtlista!B122</f>
        <v>72</v>
      </c>
      <c r="C122" s="255" t="str">
        <f>Rajtlista!C122</f>
        <v>Kovács-Oroszlán Anna</v>
      </c>
      <c r="D122" s="256" t="str">
        <f t="shared" si="182"/>
        <v>IV. kcs. Leány (2005-2006) - 1 km szabadstílus</v>
      </c>
      <c r="E122" s="428">
        <f>Rajtlista!E122</f>
        <v>38821</v>
      </c>
      <c r="F122" s="256" t="str">
        <f>Rajtlista!F122</f>
        <v>Budapest</v>
      </c>
      <c r="G122" s="431" t="str">
        <f>Rajtlista!G122</f>
        <v>Újbudai Ádám Jenő Általános Iskola</v>
      </c>
      <c r="H122" s="331"/>
      <c r="I122" s="299">
        <f>'Lövészet beíró'!G116</f>
        <v>0</v>
      </c>
      <c r="J122" s="300">
        <f>'Lövészet beíró'!H116</f>
        <v>0</v>
      </c>
      <c r="K122" s="300">
        <f>'Lövészet beíró'!I116</f>
        <v>0</v>
      </c>
      <c r="L122" s="301">
        <f>'Lövészet beíró'!J116</f>
        <v>0</v>
      </c>
      <c r="M122" s="332">
        <v>0</v>
      </c>
      <c r="N122" s="332" t="s">
        <v>34</v>
      </c>
      <c r="O122" s="303">
        <v>2.0138888888888888E-3</v>
      </c>
      <c r="P122" s="304">
        <f t="shared" ref="P122" si="195">IFERROR(RANK(O122,O114:O128,1),"")</f>
        <v>3</v>
      </c>
      <c r="Q122" s="302" t="str">
        <f t="shared" si="178"/>
        <v/>
      </c>
      <c r="R122" s="333" t="str">
        <f t="shared" ref="R122" si="196">IFERROR(RANK(Q122,Q114:Q128,1),"")</f>
        <v/>
      </c>
      <c r="S122" s="82">
        <f t="shared" si="108"/>
        <v>72</v>
      </c>
      <c r="T122" s="330" t="str">
        <f>IFERROR(ROUND(IFERROR(N122-M122-O122,0)+(SUM(I122:L122)*VLOOKUP(D122,Kategóriák!$C:$N,11,FALSE)/24/60/60),10),"")</f>
        <v/>
      </c>
      <c r="U122" s="82"/>
      <c r="V122" s="445" t="str">
        <f t="shared" si="148"/>
        <v/>
      </c>
    </row>
    <row r="123" spans="2:22" ht="18.600000000000001" customHeight="1" outlineLevel="1" x14ac:dyDescent="0.25">
      <c r="B123" s="187">
        <f>Rajtlista!B123</f>
        <v>73</v>
      </c>
      <c r="C123" s="255" t="str">
        <f>Rajtlista!C123</f>
        <v>Hegedűs Flóra</v>
      </c>
      <c r="D123" s="256" t="str">
        <f t="shared" si="182"/>
        <v>IV. kcs. Leány (2005-2006) - 1 km szabadstílus</v>
      </c>
      <c r="E123" s="428">
        <f>Rajtlista!E123</f>
        <v>39028</v>
      </c>
      <c r="F123" s="256" t="str">
        <f>Rajtlista!F123</f>
        <v>Nógrád</v>
      </c>
      <c r="G123" s="431" t="str">
        <f>Rajtlista!G123</f>
        <v>Salgótarjáni Általános Iskola és Kollégium</v>
      </c>
      <c r="H123" s="331"/>
      <c r="I123" s="299">
        <f>'Lövészet beíró'!G117</f>
        <v>0</v>
      </c>
      <c r="J123" s="300">
        <f>'Lövészet beíró'!H117</f>
        <v>0</v>
      </c>
      <c r="K123" s="300">
        <f>'Lövészet beíró'!I117</f>
        <v>0</v>
      </c>
      <c r="L123" s="301">
        <f>'Lövészet beíró'!J117</f>
        <v>0</v>
      </c>
      <c r="M123" s="332">
        <v>0</v>
      </c>
      <c r="N123" s="332" t="s">
        <v>34</v>
      </c>
      <c r="O123" s="303">
        <v>2.5347222222222221E-3</v>
      </c>
      <c r="P123" s="304">
        <f t="shared" ref="P123" si="197">IFERROR(RANK(O123,O114:O128,1),"")</f>
        <v>7</v>
      </c>
      <c r="Q123" s="302" t="str">
        <f t="shared" si="178"/>
        <v/>
      </c>
      <c r="R123" s="333" t="str">
        <f t="shared" ref="R123" si="198">IFERROR(RANK(Q123,Q114:Q128,1),"")</f>
        <v/>
      </c>
      <c r="S123" s="82">
        <f t="shared" si="108"/>
        <v>73</v>
      </c>
      <c r="T123" s="330" t="str">
        <f>IFERROR(ROUND(IFERROR(N123-M123-O123,0)+(SUM(I123:L123)*VLOOKUP(D123,Kategóriák!$C:$N,11,FALSE)/24/60/60),10),"")</f>
        <v/>
      </c>
      <c r="U123" s="82"/>
      <c r="V123" s="445" t="str">
        <f t="shared" si="148"/>
        <v/>
      </c>
    </row>
    <row r="124" spans="2:22" ht="18.600000000000001" hidden="1" customHeight="1" outlineLevel="1" x14ac:dyDescent="0.25">
      <c r="B124" s="187">
        <f>Rajtlista!B124</f>
        <v>0</v>
      </c>
      <c r="C124" s="255" t="str">
        <f>Rajtlista!C124</f>
        <v/>
      </c>
      <c r="D124" s="256" t="str">
        <f t="shared" si="182"/>
        <v>IV. kcs. Leány (2005-2006) - 1 km szabadstílus</v>
      </c>
      <c r="E124" s="428" t="str">
        <f>Rajtlista!E124</f>
        <v/>
      </c>
      <c r="F124" s="256" t="str">
        <f>Rajtlista!F124</f>
        <v/>
      </c>
      <c r="G124" s="431" t="str">
        <f>Rajtlista!G124</f>
        <v/>
      </c>
      <c r="H124" s="331"/>
      <c r="I124" s="299">
        <f>'Lövészet beíró'!G118</f>
        <v>0</v>
      </c>
      <c r="J124" s="300">
        <f>'Lövészet beíró'!H118</f>
        <v>0</v>
      </c>
      <c r="K124" s="300">
        <f>'Lövészet beíró'!I118</f>
        <v>0</v>
      </c>
      <c r="L124" s="301">
        <f>'Lövészet beíró'!J118</f>
        <v>0</v>
      </c>
      <c r="M124" s="332" t="str">
        <f>IF(B124&gt;0,Rajtlista!H124,"")</f>
        <v/>
      </c>
      <c r="N124" s="332" t="s">
        <v>34</v>
      </c>
      <c r="O124" s="303" t="str">
        <f t="shared" ref="O124:O128" si="199">IFERROR(N124-M124,"")</f>
        <v/>
      </c>
      <c r="P124" s="304" t="str">
        <f t="shared" ref="P124" si="200">IFERROR(RANK(O124,O114:O128,1),"")</f>
        <v/>
      </c>
      <c r="Q124" s="302" t="str">
        <f t="shared" si="178"/>
        <v/>
      </c>
      <c r="R124" s="333" t="str">
        <f t="shared" ref="R124" si="201">IFERROR(RANK(Q124,Q114:Q128,1),"")</f>
        <v/>
      </c>
      <c r="S124" s="82">
        <f t="shared" si="108"/>
        <v>0</v>
      </c>
      <c r="T124" s="330" t="str">
        <f>IFERROR(ROUND(IFERROR(N124-M124-O124,0)+(SUM(I124:L124)*VLOOKUP(D124,Kategóriák!$C:$N,11,FALSE)/24/60/60),10),"")</f>
        <v/>
      </c>
      <c r="U124" s="82"/>
      <c r="V124" s="445" t="str">
        <f t="shared" si="148"/>
        <v/>
      </c>
    </row>
    <row r="125" spans="2:22" ht="18.600000000000001" hidden="1" customHeight="1" outlineLevel="1" x14ac:dyDescent="0.25">
      <c r="B125" s="187">
        <f>Rajtlista!B125</f>
        <v>0</v>
      </c>
      <c r="C125" s="255" t="str">
        <f>Rajtlista!C125</f>
        <v/>
      </c>
      <c r="D125" s="256" t="str">
        <f t="shared" si="182"/>
        <v>IV. kcs. Leány (2005-2006) - 1 km szabadstílus</v>
      </c>
      <c r="E125" s="428" t="str">
        <f>Rajtlista!E125</f>
        <v/>
      </c>
      <c r="F125" s="256" t="str">
        <f>Rajtlista!F125</f>
        <v/>
      </c>
      <c r="G125" s="431" t="str">
        <f>Rajtlista!G125</f>
        <v/>
      </c>
      <c r="H125" s="331"/>
      <c r="I125" s="299">
        <f>'Lövészet beíró'!G119</f>
        <v>0</v>
      </c>
      <c r="J125" s="300">
        <f>'Lövészet beíró'!H119</f>
        <v>0</v>
      </c>
      <c r="K125" s="300">
        <f>'Lövészet beíró'!I119</f>
        <v>0</v>
      </c>
      <c r="L125" s="301">
        <f>'Lövészet beíró'!J119</f>
        <v>0</v>
      </c>
      <c r="M125" s="332" t="str">
        <f>IF(B125&gt;0,Rajtlista!H125,"")</f>
        <v/>
      </c>
      <c r="N125" s="332" t="s">
        <v>34</v>
      </c>
      <c r="O125" s="303" t="str">
        <f t="shared" si="199"/>
        <v/>
      </c>
      <c r="P125" s="304" t="str">
        <f t="shared" ref="P125" si="202">IFERROR(RANK(O125,O114:O128,1),"")</f>
        <v/>
      </c>
      <c r="Q125" s="302" t="str">
        <f t="shared" si="178"/>
        <v/>
      </c>
      <c r="R125" s="333" t="str">
        <f t="shared" ref="R125" si="203">IFERROR(RANK(Q125,Q114:Q128,1),"")</f>
        <v/>
      </c>
      <c r="S125" s="82">
        <f t="shared" si="108"/>
        <v>0</v>
      </c>
      <c r="T125" s="330" t="str">
        <f>IFERROR(ROUND(IFERROR(N125-M125-O125,0)+(SUM(I125:L125)*VLOOKUP(D125,Kategóriák!$C:$N,11,FALSE)/24/60/60),10),"")</f>
        <v/>
      </c>
      <c r="U125" s="82"/>
      <c r="V125" s="445" t="str">
        <f t="shared" si="148"/>
        <v/>
      </c>
    </row>
    <row r="126" spans="2:22" ht="18.600000000000001" hidden="1" customHeight="1" outlineLevel="1" x14ac:dyDescent="0.25">
      <c r="B126" s="187">
        <f>Rajtlista!B126</f>
        <v>0</v>
      </c>
      <c r="C126" s="255" t="str">
        <f>Rajtlista!C126</f>
        <v/>
      </c>
      <c r="D126" s="256" t="str">
        <f t="shared" si="182"/>
        <v>IV. kcs. Leány (2005-2006) - 1 km szabadstílus</v>
      </c>
      <c r="E126" s="428" t="str">
        <f>Rajtlista!E126</f>
        <v/>
      </c>
      <c r="F126" s="256" t="str">
        <f>Rajtlista!F126</f>
        <v/>
      </c>
      <c r="G126" s="431" t="str">
        <f>Rajtlista!G126</f>
        <v/>
      </c>
      <c r="H126" s="331"/>
      <c r="I126" s="299">
        <f>'Lövészet beíró'!G120</f>
        <v>0</v>
      </c>
      <c r="J126" s="300">
        <f>'Lövészet beíró'!H120</f>
        <v>0</v>
      </c>
      <c r="K126" s="300">
        <f>'Lövészet beíró'!I120</f>
        <v>0</v>
      </c>
      <c r="L126" s="301">
        <f>'Lövészet beíró'!J120</f>
        <v>0</v>
      </c>
      <c r="M126" s="332" t="str">
        <f>IF(B126&gt;0,Rajtlista!H126,"")</f>
        <v/>
      </c>
      <c r="N126" s="332" t="s">
        <v>34</v>
      </c>
      <c r="O126" s="303" t="str">
        <f t="shared" si="199"/>
        <v/>
      </c>
      <c r="P126" s="304" t="str">
        <f t="shared" ref="P126" si="204">IFERROR(RANK(O126,O114:O128,1),"")</f>
        <v/>
      </c>
      <c r="Q126" s="302" t="str">
        <f t="shared" si="178"/>
        <v/>
      </c>
      <c r="R126" s="333" t="str">
        <f t="shared" ref="R126" si="205">IFERROR(RANK(Q126,Q114:Q128,1),"")</f>
        <v/>
      </c>
      <c r="S126" s="82">
        <f t="shared" si="108"/>
        <v>0</v>
      </c>
      <c r="T126" s="330" t="str">
        <f>IFERROR(ROUND(IFERROR(N126-M126-O126,0)+(SUM(I126:L126)*VLOOKUP(D126,Kategóriák!$C:$N,11,FALSE)/24/60/60),10),"")</f>
        <v/>
      </c>
      <c r="U126" s="82"/>
      <c r="V126" s="445" t="str">
        <f t="shared" si="148"/>
        <v/>
      </c>
    </row>
    <row r="127" spans="2:22" ht="18.600000000000001" hidden="1" customHeight="1" outlineLevel="1" x14ac:dyDescent="0.25">
      <c r="B127" s="187">
        <f>Rajtlista!B127</f>
        <v>0</v>
      </c>
      <c r="C127" s="255" t="str">
        <f>Rajtlista!C127</f>
        <v/>
      </c>
      <c r="D127" s="256" t="str">
        <f t="shared" si="182"/>
        <v>IV. kcs. Leány (2005-2006) - 1 km szabadstílus</v>
      </c>
      <c r="E127" s="428" t="str">
        <f>Rajtlista!E127</f>
        <v/>
      </c>
      <c r="F127" s="256" t="str">
        <f>Rajtlista!F127</f>
        <v/>
      </c>
      <c r="G127" s="431" t="str">
        <f>Rajtlista!G127</f>
        <v/>
      </c>
      <c r="H127" s="331"/>
      <c r="I127" s="299">
        <f>'Lövészet beíró'!G121</f>
        <v>0</v>
      </c>
      <c r="J127" s="300">
        <f>'Lövészet beíró'!H121</f>
        <v>0</v>
      </c>
      <c r="K127" s="300">
        <f>'Lövészet beíró'!I121</f>
        <v>0</v>
      </c>
      <c r="L127" s="301">
        <f>'Lövészet beíró'!J121</f>
        <v>0</v>
      </c>
      <c r="M127" s="332" t="str">
        <f>IF(B127&gt;0,Rajtlista!H127,"")</f>
        <v/>
      </c>
      <c r="N127" s="332" t="s">
        <v>34</v>
      </c>
      <c r="O127" s="303" t="str">
        <f t="shared" si="199"/>
        <v/>
      </c>
      <c r="P127" s="304" t="str">
        <f t="shared" ref="P127" si="206">IFERROR(RANK(O127,O114:O128,1),"")</f>
        <v/>
      </c>
      <c r="Q127" s="302" t="str">
        <f t="shared" si="178"/>
        <v/>
      </c>
      <c r="R127" s="333" t="str">
        <f t="shared" ref="R127" si="207">IFERROR(RANK(Q127,Q114:Q128,1),"")</f>
        <v/>
      </c>
      <c r="S127" s="82">
        <f t="shared" si="108"/>
        <v>0</v>
      </c>
      <c r="T127" s="330" t="str">
        <f>IFERROR(ROUND(IFERROR(N127-M127-O127,0)+(SUM(I127:L127)*VLOOKUP(D127,Kategóriák!$C:$N,11,FALSE)/24/60/60),10),"")</f>
        <v/>
      </c>
      <c r="U127" s="82"/>
      <c r="V127" s="445" t="str">
        <f t="shared" si="148"/>
        <v/>
      </c>
    </row>
    <row r="128" spans="2:22" ht="18.600000000000001" hidden="1" customHeight="1" outlineLevel="1" x14ac:dyDescent="0.25">
      <c r="B128" s="187">
        <f>Rajtlista!B128</f>
        <v>0</v>
      </c>
      <c r="C128" s="255" t="str">
        <f>Rajtlista!C128</f>
        <v/>
      </c>
      <c r="D128" s="256" t="str">
        <f t="shared" si="182"/>
        <v>IV. kcs. Leány (2005-2006) - 1 km szabadstílus</v>
      </c>
      <c r="E128" s="428" t="str">
        <f>Rajtlista!E128</f>
        <v/>
      </c>
      <c r="F128" s="256" t="str">
        <f>Rajtlista!F128</f>
        <v/>
      </c>
      <c r="G128" s="431" t="str">
        <f>Rajtlista!G128</f>
        <v/>
      </c>
      <c r="H128" s="331"/>
      <c r="I128" s="299">
        <f>'Lövészet beíró'!G122</f>
        <v>0</v>
      </c>
      <c r="J128" s="300">
        <f>'Lövészet beíró'!H122</f>
        <v>0</v>
      </c>
      <c r="K128" s="300">
        <f>'Lövészet beíró'!I122</f>
        <v>0</v>
      </c>
      <c r="L128" s="301">
        <f>'Lövészet beíró'!J122</f>
        <v>0</v>
      </c>
      <c r="M128" s="332" t="str">
        <f>IF(B128&gt;0,Rajtlista!H128,"")</f>
        <v/>
      </c>
      <c r="N128" s="332" t="s">
        <v>34</v>
      </c>
      <c r="O128" s="303" t="str">
        <f t="shared" si="199"/>
        <v/>
      </c>
      <c r="P128" s="304" t="str">
        <f t="shared" ref="P128" si="208">IFERROR(RANK(O128,O114:O128,1),"")</f>
        <v/>
      </c>
      <c r="Q128" s="302" t="str">
        <f t="shared" si="178"/>
        <v/>
      </c>
      <c r="R128" s="333" t="str">
        <f t="shared" ref="R128" si="209">IFERROR(RANK(Q128,Q114:Q128,1),"")</f>
        <v/>
      </c>
      <c r="S128" s="82">
        <f t="shared" si="108"/>
        <v>0</v>
      </c>
      <c r="T128" s="330" t="str">
        <f>IFERROR(ROUND(IFERROR(N128-M128-O128,0)+(SUM(I128:L128)*VLOOKUP(D128,Kategóriák!$C:$N,11,FALSE)/24/60/60),10),"")</f>
        <v/>
      </c>
      <c r="U128" s="82"/>
      <c r="V128" s="445" t="str">
        <f t="shared" si="148"/>
        <v/>
      </c>
    </row>
    <row r="129" spans="2:22" ht="18.600000000000001" customHeight="1" outlineLevel="1" thickBot="1" x14ac:dyDescent="0.3">
      <c r="B129" s="334"/>
      <c r="C129" s="335"/>
      <c r="D129" s="336"/>
      <c r="E129" s="429"/>
      <c r="F129" s="336"/>
      <c r="G129" s="432"/>
      <c r="H129" s="336"/>
      <c r="I129" s="337"/>
      <c r="J129" s="337"/>
      <c r="K129" s="337"/>
      <c r="L129" s="337"/>
      <c r="M129" s="338"/>
      <c r="N129" s="338"/>
      <c r="O129" s="339"/>
      <c r="P129" s="454"/>
      <c r="Q129" s="339"/>
      <c r="R129" s="340"/>
      <c r="S129" s="82">
        <f t="shared" si="108"/>
        <v>0</v>
      </c>
      <c r="T129" s="330" t="str">
        <f>IFERROR(ROUND(IFERROR(N129-M129-O129,0)+(SUM(I129:L129)*VLOOKUP(D129,Kategóriák!$C:$N,11,FALSE)/24/60/60),10),"")</f>
        <v/>
      </c>
      <c r="U129" s="82"/>
      <c r="V129" s="445" t="str">
        <f t="shared" si="148"/>
        <v/>
      </c>
    </row>
    <row r="130" spans="2:22" ht="18.600000000000001" customHeight="1" thickBot="1" x14ac:dyDescent="0.3">
      <c r="B130" s="509" t="str">
        <f>+Rajtlista!B130:G130</f>
        <v>IV. kcs. Fiú (2005-2006) - 1 km szabadstílus</v>
      </c>
      <c r="C130" s="510"/>
      <c r="D130" s="511"/>
      <c r="E130" s="511"/>
      <c r="F130" s="511"/>
      <c r="G130" s="512"/>
      <c r="H130" s="341"/>
      <c r="I130" s="280" t="e">
        <f>'Lövészet beíró'!G124</f>
        <v>#N/A</v>
      </c>
      <c r="J130" s="281" t="e">
        <f>'Lövészet beíró'!H124</f>
        <v>#N/A</v>
      </c>
      <c r="K130" s="281" t="e">
        <f>'Lövészet beíró'!I124</f>
        <v>#N/A</v>
      </c>
      <c r="L130" s="282" t="e">
        <f>'Lövészet beíró'!J124</f>
        <v>#N/A</v>
      </c>
      <c r="M130" s="326"/>
      <c r="N130" s="326"/>
      <c r="O130" s="283"/>
      <c r="P130" s="453"/>
      <c r="Q130" s="283"/>
      <c r="R130" s="327"/>
      <c r="S130" s="82" t="str">
        <f t="shared" si="108"/>
        <v>IV. kcs. Fiú (2005-2006) - 1 km szabadstílus</v>
      </c>
      <c r="T130" s="330" t="str">
        <f>IFERROR(ROUND(IFERROR(N130-M130-O130,0)+(SUM(I130:L130)*VLOOKUP(D130,Kategóriák!$C:$N,11,FALSE)/24/60/60),10),"")</f>
        <v/>
      </c>
      <c r="U130" s="82"/>
      <c r="V130" s="445" t="str">
        <f t="shared" si="148"/>
        <v/>
      </c>
    </row>
    <row r="131" spans="2:22" ht="18.600000000000001" customHeight="1" outlineLevel="1" x14ac:dyDescent="0.25">
      <c r="B131" s="286">
        <f>Rajtlista!B131</f>
        <v>74</v>
      </c>
      <c r="C131" s="287" t="str">
        <f>Rajtlista!C131</f>
        <v>Kis-Benedek Márk</v>
      </c>
      <c r="D131" s="288" t="str">
        <f>+B130</f>
        <v>IV. kcs. Fiú (2005-2006) - 1 km szabadstílus</v>
      </c>
      <c r="E131" s="427">
        <f>Rajtlista!E131</f>
        <v>39024</v>
      </c>
      <c r="F131" s="288" t="str">
        <f>Rajtlista!F131</f>
        <v>Heves</v>
      </c>
      <c r="G131" s="430" t="str">
        <f>Rajtlista!G131</f>
        <v>Gyöngyössolymosi Nagy Gyula Katolikus Általános Iskola és Alapfokú Művészeti Iskola</v>
      </c>
      <c r="H131" s="328"/>
      <c r="I131" s="291">
        <f>'Lövészet beíró'!G125</f>
        <v>0</v>
      </c>
      <c r="J131" s="292">
        <f>'Lövészet beíró'!H125</f>
        <v>0</v>
      </c>
      <c r="K131" s="292">
        <f>'Lövészet beíró'!I125</f>
        <v>0</v>
      </c>
      <c r="L131" s="293">
        <f>'Lövészet beíró'!J125</f>
        <v>0</v>
      </c>
      <c r="M131" s="329">
        <v>0</v>
      </c>
      <c r="N131" s="329" t="s">
        <v>34</v>
      </c>
      <c r="O131" s="295">
        <v>2.0949074074074073E-3</v>
      </c>
      <c r="P131" s="296">
        <f t="shared" ref="P131" si="210">IFERROR(RANK(O131,O131:O145,1),"")</f>
        <v>5</v>
      </c>
      <c r="Q131" s="294" t="str">
        <f t="shared" ref="Q131:Q145" si="211">IF(F131="HUN",O131,"")</f>
        <v/>
      </c>
      <c r="R131" s="296" t="str">
        <f t="shared" ref="R131" si="212">IFERROR(RANK(Q131,Q131:Q145,1),"")</f>
        <v/>
      </c>
      <c r="S131" s="82">
        <f t="shared" si="108"/>
        <v>74</v>
      </c>
      <c r="T131" s="330" t="str">
        <f>IFERROR(ROUND(IFERROR(N131-M131-O131,0)+(SUM(I131:L131)*VLOOKUP(D131,Kategóriák!$C:$N,11,FALSE)/24/60/60),10),"")</f>
        <v/>
      </c>
      <c r="U131" s="82"/>
      <c r="V131" s="445" t="str">
        <f t="shared" si="148"/>
        <v/>
      </c>
    </row>
    <row r="132" spans="2:22" ht="18.600000000000001" customHeight="1" outlineLevel="1" x14ac:dyDescent="0.25">
      <c r="B132" s="187">
        <f>Rajtlista!B132</f>
        <v>75</v>
      </c>
      <c r="C132" s="255" t="str">
        <f>Rajtlista!C132</f>
        <v>Tamás Bence</v>
      </c>
      <c r="D132" s="256" t="str">
        <f>+D131</f>
        <v>IV. kcs. Fiú (2005-2006) - 1 km szabadstílus</v>
      </c>
      <c r="E132" s="428">
        <f>Rajtlista!E132</f>
        <v>38831</v>
      </c>
      <c r="F132" s="256" t="str">
        <f>Rajtlista!F132</f>
        <v>Borsod-A-Z</v>
      </c>
      <c r="G132" s="431" t="str">
        <f>Rajtlista!G132</f>
        <v>Miskolci Könyves Kálmán Általános Iskola és Alapfokú Művészeti Iskola</v>
      </c>
      <c r="H132" s="331"/>
      <c r="I132" s="299">
        <f>'Lövészet beíró'!G126</f>
        <v>0</v>
      </c>
      <c r="J132" s="300">
        <f>'Lövészet beíró'!H126</f>
        <v>0</v>
      </c>
      <c r="K132" s="300">
        <f>'Lövészet beíró'!I126</f>
        <v>0</v>
      </c>
      <c r="L132" s="301">
        <f>'Lövészet beíró'!J126</f>
        <v>0</v>
      </c>
      <c r="M132" s="332">
        <v>0</v>
      </c>
      <c r="N132" s="332" t="s">
        <v>34</v>
      </c>
      <c r="O132" s="303">
        <v>1.9212962962962962E-3</v>
      </c>
      <c r="P132" s="304">
        <f t="shared" ref="P132" si="213">IFERROR(RANK(O132,O131:O145,1),"")</f>
        <v>3</v>
      </c>
      <c r="Q132" s="302" t="str">
        <f t="shared" si="211"/>
        <v/>
      </c>
      <c r="R132" s="333" t="str">
        <f t="shared" ref="R132" si="214">IFERROR(RANK(Q132,Q131:Q145,1),"")</f>
        <v/>
      </c>
      <c r="S132" s="82">
        <f t="shared" si="108"/>
        <v>75</v>
      </c>
      <c r="T132" s="330" t="str">
        <f>IFERROR(ROUND(IFERROR(N132-M132-O132,0)+(SUM(I132:L132)*VLOOKUP(D132,Kategóriák!$C:$N,11,FALSE)/24/60/60),10),"")</f>
        <v/>
      </c>
      <c r="U132" s="82"/>
      <c r="V132" s="445" t="str">
        <f t="shared" si="148"/>
        <v/>
      </c>
    </row>
    <row r="133" spans="2:22" ht="18.600000000000001" customHeight="1" outlineLevel="1" x14ac:dyDescent="0.25">
      <c r="B133" s="187">
        <f>Rajtlista!B133</f>
        <v>76</v>
      </c>
      <c r="C133" s="255" t="str">
        <f>Rajtlista!C133</f>
        <v>Véé Péter</v>
      </c>
      <c r="D133" s="256" t="str">
        <f t="shared" ref="D133:D145" si="215">+D132</f>
        <v>IV. kcs. Fiú (2005-2006) - 1 km szabadstílus</v>
      </c>
      <c r="E133" s="428">
        <f>Rajtlista!E133</f>
        <v>39028</v>
      </c>
      <c r="F133" s="256" t="str">
        <f>Rajtlista!F133</f>
        <v>Bács-Kiskun</v>
      </c>
      <c r="G133" s="431" t="str">
        <f>Rajtlista!G133</f>
        <v>Kiskunhalasi Bibó István Gimnázium</v>
      </c>
      <c r="H133" s="331"/>
      <c r="I133" s="299">
        <f>'Lövészet beíró'!G127</f>
        <v>0</v>
      </c>
      <c r="J133" s="300">
        <f>'Lövészet beíró'!H127</f>
        <v>0</v>
      </c>
      <c r="K133" s="300">
        <f>'Lövészet beíró'!I127</f>
        <v>0</v>
      </c>
      <c r="L133" s="301">
        <f>'Lövészet beíró'!J127</f>
        <v>0</v>
      </c>
      <c r="M133" s="332">
        <v>0</v>
      </c>
      <c r="N133" s="332" t="s">
        <v>34</v>
      </c>
      <c r="O133" s="303" t="s">
        <v>339</v>
      </c>
      <c r="P133" s="304" t="str">
        <f t="shared" ref="P133" si="216">IFERROR(RANK(O133,O131:O145,1),"")</f>
        <v/>
      </c>
      <c r="Q133" s="302" t="str">
        <f t="shared" si="211"/>
        <v/>
      </c>
      <c r="R133" s="333" t="str">
        <f t="shared" ref="R133" si="217">IFERROR(RANK(Q133,Q131:Q145,1),"")</f>
        <v/>
      </c>
      <c r="S133" s="82">
        <f t="shared" si="108"/>
        <v>76</v>
      </c>
      <c r="T133" s="330" t="str">
        <f>IFERROR(ROUND(IFERROR(N133-M133-O133,0)+(SUM(I133:L133)*VLOOKUP(D133,Kategóriák!$C:$N,11,FALSE)/24/60/60),10),"")</f>
        <v/>
      </c>
      <c r="U133" s="82"/>
      <c r="V133" s="445" t="str">
        <f t="shared" si="148"/>
        <v/>
      </c>
    </row>
    <row r="134" spans="2:22" ht="18.600000000000001" customHeight="1" outlineLevel="1" x14ac:dyDescent="0.25">
      <c r="B134" s="187">
        <f>Rajtlista!B134</f>
        <v>77</v>
      </c>
      <c r="C134" s="255" t="str">
        <f>Rajtlista!C134</f>
        <v>Móczár András</v>
      </c>
      <c r="D134" s="256" t="str">
        <f t="shared" si="215"/>
        <v>IV. kcs. Fiú (2005-2006) - 1 km szabadstílus</v>
      </c>
      <c r="E134" s="428">
        <f>Rajtlista!E134</f>
        <v>38826</v>
      </c>
      <c r="F134" s="256" t="str">
        <f>Rajtlista!F134</f>
        <v>Heves</v>
      </c>
      <c r="G134" s="431" t="str">
        <f>Rajtlista!G134</f>
        <v>Felső-Mátrai Zakupszky László Általános Iskola és Óvoda</v>
      </c>
      <c r="H134" s="331"/>
      <c r="I134" s="299">
        <f>'Lövészet beíró'!G128</f>
        <v>0</v>
      </c>
      <c r="J134" s="300">
        <f>'Lövészet beíró'!H128</f>
        <v>0</v>
      </c>
      <c r="K134" s="300">
        <f>'Lövészet beíró'!I128</f>
        <v>0</v>
      </c>
      <c r="L134" s="301">
        <f>'Lövészet beíró'!J128</f>
        <v>0</v>
      </c>
      <c r="M134" s="332">
        <v>0</v>
      </c>
      <c r="N134" s="332" t="s">
        <v>34</v>
      </c>
      <c r="O134" s="303">
        <v>2.0833333333333333E-3</v>
      </c>
      <c r="P134" s="304">
        <f t="shared" ref="P134" si="218">IFERROR(RANK(O134,O131:O145,1),"")</f>
        <v>4</v>
      </c>
      <c r="Q134" s="302" t="str">
        <f t="shared" si="211"/>
        <v/>
      </c>
      <c r="R134" s="333" t="str">
        <f t="shared" ref="R134" si="219">IFERROR(RANK(Q134,Q131:Q145,1),"")</f>
        <v/>
      </c>
      <c r="S134" s="82">
        <f t="shared" si="108"/>
        <v>77</v>
      </c>
      <c r="T134" s="330" t="str">
        <f>IFERROR(ROUND(IFERROR(N134-M134-O134,0)+(SUM(I134:L134)*VLOOKUP(D134,Kategóriák!$C:$N,11,FALSE)/24/60/60),10),"")</f>
        <v/>
      </c>
      <c r="U134" s="82"/>
      <c r="V134" s="445" t="str">
        <f t="shared" si="148"/>
        <v/>
      </c>
    </row>
    <row r="135" spans="2:22" ht="18.600000000000001" customHeight="1" outlineLevel="1" x14ac:dyDescent="0.25">
      <c r="B135" s="187">
        <f>Rajtlista!B135</f>
        <v>78</v>
      </c>
      <c r="C135" s="255" t="str">
        <f>Rajtlista!C135</f>
        <v>Pápay Dávid Márk</v>
      </c>
      <c r="D135" s="256" t="str">
        <f t="shared" si="215"/>
        <v>IV. kcs. Fiú (2005-2006) - 1 km szabadstílus</v>
      </c>
      <c r="E135" s="428">
        <f>Rajtlista!E135</f>
        <v>38778</v>
      </c>
      <c r="F135" s="256" t="str">
        <f>Rajtlista!F135</f>
        <v>Budapest</v>
      </c>
      <c r="G135" s="431" t="str">
        <f>Rajtlista!G135</f>
        <v>Svábhegyi Jókai Mór Általános Iskola és Német Nemzetiségi Általános Iskola</v>
      </c>
      <c r="H135" s="331"/>
      <c r="I135" s="299">
        <f>'Lövészet beíró'!G129</f>
        <v>0</v>
      </c>
      <c r="J135" s="300">
        <f>'Lövészet beíró'!H129</f>
        <v>0</v>
      </c>
      <c r="K135" s="300">
        <f>'Lövészet beíró'!I129</f>
        <v>0</v>
      </c>
      <c r="L135" s="301">
        <f>'Lövészet beíró'!J129</f>
        <v>0</v>
      </c>
      <c r="M135" s="332">
        <v>0</v>
      </c>
      <c r="N135" s="332" t="s">
        <v>34</v>
      </c>
      <c r="O135" s="303">
        <v>4.5717592592592589E-3</v>
      </c>
      <c r="P135" s="304">
        <f t="shared" ref="P135" si="220">IFERROR(RANK(O135,O131:O145,1),"")</f>
        <v>8</v>
      </c>
      <c r="Q135" s="302" t="str">
        <f t="shared" si="211"/>
        <v/>
      </c>
      <c r="R135" s="333" t="str">
        <f t="shared" ref="R135" si="221">IFERROR(RANK(Q135,Q131:Q145,1),"")</f>
        <v/>
      </c>
      <c r="S135" s="82">
        <f t="shared" si="108"/>
        <v>78</v>
      </c>
      <c r="T135" s="330" t="str">
        <f>IFERROR(ROUND(IFERROR(N135-M135-O135,0)+(SUM(I135:L135)*VLOOKUP(D135,Kategóriák!$C:$N,11,FALSE)/24/60/60),10),"")</f>
        <v/>
      </c>
      <c r="U135" s="82"/>
      <c r="V135" s="445" t="str">
        <f t="shared" si="148"/>
        <v/>
      </c>
    </row>
    <row r="136" spans="2:22" ht="18.600000000000001" customHeight="1" outlineLevel="1" x14ac:dyDescent="0.25">
      <c r="B136" s="187">
        <f>Rajtlista!B136</f>
        <v>79</v>
      </c>
      <c r="C136" s="255" t="str">
        <f>Rajtlista!C136</f>
        <v>Szőllős Dániel</v>
      </c>
      <c r="D136" s="256" t="str">
        <f t="shared" si="215"/>
        <v>IV. kcs. Fiú (2005-2006) - 1 km szabadstílus</v>
      </c>
      <c r="E136" s="428">
        <f>Rajtlista!E136</f>
        <v>38574</v>
      </c>
      <c r="F136" s="256" t="str">
        <f>Rajtlista!F136</f>
        <v>Heves</v>
      </c>
      <c r="G136" s="431" t="str">
        <f>Rajtlista!G136</f>
        <v>Gyöngyössolymosi Nagy Gyula Katolikus Általános Iskola és Alapfokú Művészeti Iskola</v>
      </c>
      <c r="H136" s="331"/>
      <c r="I136" s="299">
        <f>'Lövészet beíró'!G130</f>
        <v>0</v>
      </c>
      <c r="J136" s="300">
        <f>'Lövészet beíró'!H130</f>
        <v>0</v>
      </c>
      <c r="K136" s="300">
        <f>'Lövészet beíró'!I130</f>
        <v>0</v>
      </c>
      <c r="L136" s="301">
        <f>'Lövészet beíró'!J130</f>
        <v>0</v>
      </c>
      <c r="M136" s="332">
        <v>0</v>
      </c>
      <c r="N136" s="332" t="s">
        <v>34</v>
      </c>
      <c r="O136" s="303">
        <v>1.5624999999999999E-3</v>
      </c>
      <c r="P136" s="304">
        <f t="shared" ref="P136" si="222">IFERROR(RANK(O136,O131:O145,1),"")</f>
        <v>1</v>
      </c>
      <c r="Q136" s="302" t="str">
        <f t="shared" si="211"/>
        <v/>
      </c>
      <c r="R136" s="333" t="str">
        <f t="shared" ref="R136" si="223">IFERROR(RANK(Q136,Q131:Q145,1),"")</f>
        <v/>
      </c>
      <c r="S136" s="82">
        <f t="shared" si="108"/>
        <v>79</v>
      </c>
      <c r="T136" s="330" t="str">
        <f>IFERROR(ROUND(IFERROR(N136-M136-O136,0)+(SUM(I136:L136)*VLOOKUP(D136,Kategóriák!$C:$N,11,FALSE)/24/60/60),10),"")</f>
        <v/>
      </c>
      <c r="U136" s="82"/>
      <c r="V136" s="445" t="str">
        <f t="shared" si="148"/>
        <v/>
      </c>
    </row>
    <row r="137" spans="2:22" ht="18.600000000000001" customHeight="1" outlineLevel="1" x14ac:dyDescent="0.25">
      <c r="B137" s="187">
        <f>Rajtlista!B137</f>
        <v>80</v>
      </c>
      <c r="C137" s="255" t="str">
        <f>Rajtlista!C137</f>
        <v>Zemen Dániel</v>
      </c>
      <c r="D137" s="256" t="str">
        <f t="shared" si="215"/>
        <v>IV. kcs. Fiú (2005-2006) - 1 km szabadstílus</v>
      </c>
      <c r="E137" s="428">
        <f>Rajtlista!E137</f>
        <v>38981</v>
      </c>
      <c r="F137" s="256" t="str">
        <f>Rajtlista!F137</f>
        <v>Budapest</v>
      </c>
      <c r="G137" s="431" t="str">
        <f>Rajtlista!G137</f>
        <v>Újbudai Bocskai István Általános Iskola</v>
      </c>
      <c r="H137" s="331"/>
      <c r="I137" s="299">
        <f>'Lövészet beíró'!G131</f>
        <v>0</v>
      </c>
      <c r="J137" s="300">
        <f>'Lövészet beíró'!H131</f>
        <v>0</v>
      </c>
      <c r="K137" s="300">
        <f>'Lövészet beíró'!I131</f>
        <v>0</v>
      </c>
      <c r="L137" s="301">
        <f>'Lövészet beíró'!J131</f>
        <v>0</v>
      </c>
      <c r="M137" s="332">
        <v>0</v>
      </c>
      <c r="N137" s="332" t="s">
        <v>34</v>
      </c>
      <c r="O137" s="303">
        <v>4.3287037037037035E-3</v>
      </c>
      <c r="P137" s="304">
        <f t="shared" ref="P137" si="224">IFERROR(RANK(O137,O131:O145,1),"")</f>
        <v>7</v>
      </c>
      <c r="Q137" s="302" t="str">
        <f t="shared" si="211"/>
        <v/>
      </c>
      <c r="R137" s="333" t="str">
        <f t="shared" ref="R137" si="225">IFERROR(RANK(Q137,Q131:Q145,1),"")</f>
        <v/>
      </c>
      <c r="S137" s="82">
        <f t="shared" si="108"/>
        <v>80</v>
      </c>
      <c r="T137" s="330" t="str">
        <f>IFERROR(ROUND(IFERROR(N137-M137-O137,0)+(SUM(I137:L137)*VLOOKUP(D137,Kategóriák!$C:$N,11,FALSE)/24/60/60),10),"")</f>
        <v/>
      </c>
      <c r="U137" s="82"/>
      <c r="V137" s="445" t="str">
        <f t="shared" si="148"/>
        <v/>
      </c>
    </row>
    <row r="138" spans="2:22" ht="18.600000000000001" customHeight="1" outlineLevel="1" x14ac:dyDescent="0.25">
      <c r="B138" s="187">
        <f>Rajtlista!B138</f>
        <v>81</v>
      </c>
      <c r="C138" s="255" t="str">
        <f>Rajtlista!C138</f>
        <v>Vári Benedek</v>
      </c>
      <c r="D138" s="256" t="str">
        <f t="shared" si="215"/>
        <v>IV. kcs. Fiú (2005-2006) - 1 km szabadstílus</v>
      </c>
      <c r="E138" s="428">
        <f>Rajtlista!E138</f>
        <v>38849</v>
      </c>
      <c r="F138" s="256" t="str">
        <f>Rajtlista!F138</f>
        <v>Heves</v>
      </c>
      <c r="G138" s="431" t="str">
        <f>Rajtlista!G138</f>
        <v>Gyöngyösi Berze Nagy János Gimnázium</v>
      </c>
      <c r="H138" s="331"/>
      <c r="I138" s="299">
        <f>'Lövészet beíró'!G132</f>
        <v>0</v>
      </c>
      <c r="J138" s="300">
        <f>'Lövészet beíró'!H132</f>
        <v>0</v>
      </c>
      <c r="K138" s="300">
        <f>'Lövészet beíró'!I132</f>
        <v>0</v>
      </c>
      <c r="L138" s="301">
        <f>'Lövészet beíró'!J132</f>
        <v>0</v>
      </c>
      <c r="M138" s="332">
        <v>0</v>
      </c>
      <c r="N138" s="332" t="s">
        <v>34</v>
      </c>
      <c r="O138" s="303" t="s">
        <v>338</v>
      </c>
      <c r="P138" s="304" t="str">
        <f t="shared" ref="P138" si="226">IFERROR(RANK(O138,O131:O145,1),"")</f>
        <v/>
      </c>
      <c r="Q138" s="302" t="str">
        <f t="shared" si="211"/>
        <v/>
      </c>
      <c r="R138" s="333" t="str">
        <f t="shared" ref="R138" si="227">IFERROR(RANK(Q138,Q131:Q145,1),"")</f>
        <v/>
      </c>
      <c r="S138" s="82">
        <f t="shared" si="108"/>
        <v>81</v>
      </c>
      <c r="T138" s="330" t="str">
        <f>IFERROR(ROUND(IFERROR(N138-M138-O138,0)+(SUM(I138:L138)*VLOOKUP(D138,Kategóriák!$C:$N,11,FALSE)/24/60/60),10),"")</f>
        <v/>
      </c>
      <c r="U138" s="82"/>
      <c r="V138" s="445" t="str">
        <f t="shared" si="148"/>
        <v/>
      </c>
    </row>
    <row r="139" spans="2:22" ht="18.600000000000001" customHeight="1" outlineLevel="1" x14ac:dyDescent="0.25">
      <c r="B139" s="187">
        <f>Rajtlista!B139</f>
        <v>82</v>
      </c>
      <c r="C139" s="255" t="str">
        <f>Rajtlista!C139</f>
        <v>Handzó Tamás</v>
      </c>
      <c r="D139" s="256" t="str">
        <f t="shared" si="215"/>
        <v>IV. kcs. Fiú (2005-2006) - 1 km szabadstílus</v>
      </c>
      <c r="E139" s="428">
        <f>Rajtlista!E139</f>
        <v>38447</v>
      </c>
      <c r="F139" s="256" t="str">
        <f>Rajtlista!F139</f>
        <v>Heves</v>
      </c>
      <c r="G139" s="431" t="str">
        <f>Rajtlista!G139</f>
        <v>Felső-Mátrai Zakupszky László Általános Iskola és Óvoda</v>
      </c>
      <c r="H139" s="331"/>
      <c r="I139" s="299">
        <f>'Lövészet beíró'!G133</f>
        <v>0</v>
      </c>
      <c r="J139" s="300">
        <f>'Lövészet beíró'!H133</f>
        <v>0</v>
      </c>
      <c r="K139" s="300">
        <f>'Lövészet beíró'!I133</f>
        <v>0</v>
      </c>
      <c r="L139" s="301">
        <f>'Lövészet beíró'!J133</f>
        <v>0</v>
      </c>
      <c r="M139" s="332">
        <v>0</v>
      </c>
      <c r="N139" s="332" t="s">
        <v>34</v>
      </c>
      <c r="O139" s="303">
        <v>1.689814814814815E-3</v>
      </c>
      <c r="P139" s="304">
        <f t="shared" ref="P139" si="228">IFERROR(RANK(O139,O131:O145,1),"")</f>
        <v>2</v>
      </c>
      <c r="Q139" s="302" t="str">
        <f t="shared" si="211"/>
        <v/>
      </c>
      <c r="R139" s="333" t="str">
        <f t="shared" ref="R139" si="229">IFERROR(RANK(Q139,Q131:Q145,1),"")</f>
        <v/>
      </c>
      <c r="S139" s="82">
        <f t="shared" si="108"/>
        <v>82</v>
      </c>
      <c r="T139" s="330" t="str">
        <f>IFERROR(ROUND(IFERROR(N139-M139-O139,0)+(SUM(I139:L139)*VLOOKUP(D139,Kategóriák!$C:$N,11,FALSE)/24/60/60),10),"")</f>
        <v/>
      </c>
      <c r="U139" s="82"/>
      <c r="V139" s="445" t="str">
        <f t="shared" si="148"/>
        <v/>
      </c>
    </row>
    <row r="140" spans="2:22" ht="18.600000000000001" customHeight="1" outlineLevel="1" x14ac:dyDescent="0.25">
      <c r="B140" s="187">
        <f>Rajtlista!B140</f>
        <v>83</v>
      </c>
      <c r="C140" s="255" t="str">
        <f>Rajtlista!C140</f>
        <v>Cseke Búlcsu Levente</v>
      </c>
      <c r="D140" s="256" t="str">
        <f t="shared" si="215"/>
        <v>IV. kcs. Fiú (2005-2006) - 1 km szabadstílus</v>
      </c>
      <c r="E140" s="428">
        <f>Rajtlista!E140</f>
        <v>38602</v>
      </c>
      <c r="F140" s="256" t="str">
        <f>Rajtlista!F140</f>
        <v>Budapest</v>
      </c>
      <c r="G140" s="431" t="str">
        <f>Rajtlista!G140</f>
        <v>Budapest I. Kerületi Szilágyi Erzsébet Gimnázium</v>
      </c>
      <c r="H140" s="331"/>
      <c r="I140" s="299">
        <f>'Lövészet beíró'!G134</f>
        <v>0</v>
      </c>
      <c r="J140" s="300">
        <f>'Lövészet beíró'!H134</f>
        <v>0</v>
      </c>
      <c r="K140" s="300">
        <f>'Lövészet beíró'!I134</f>
        <v>0</v>
      </c>
      <c r="L140" s="301">
        <f>'Lövészet beíró'!J134</f>
        <v>0</v>
      </c>
      <c r="M140" s="332">
        <v>0</v>
      </c>
      <c r="N140" s="332" t="s">
        <v>34</v>
      </c>
      <c r="O140" s="303">
        <v>2.2222222222222222E-3</v>
      </c>
      <c r="P140" s="304">
        <f t="shared" ref="P140" si="230">IFERROR(RANK(O140,O131:O145,1),"")</f>
        <v>6</v>
      </c>
      <c r="Q140" s="302" t="str">
        <f t="shared" si="211"/>
        <v/>
      </c>
      <c r="R140" s="333" t="str">
        <f t="shared" ref="R140" si="231">IFERROR(RANK(Q140,Q131:Q145,1),"")</f>
        <v/>
      </c>
      <c r="S140" s="82">
        <f t="shared" si="108"/>
        <v>83</v>
      </c>
      <c r="T140" s="330" t="str">
        <f>IFERROR(ROUND(IFERROR(N140-M140-O140,0)+(SUM(I140:L140)*VLOOKUP(D140,Kategóriák!$C:$N,11,FALSE)/24/60/60),10),"")</f>
        <v/>
      </c>
      <c r="U140" s="82"/>
      <c r="V140" s="445" t="str">
        <f t="shared" si="148"/>
        <v/>
      </c>
    </row>
    <row r="141" spans="2:22" ht="18.600000000000001" customHeight="1" outlineLevel="1" x14ac:dyDescent="0.25">
      <c r="B141" s="187">
        <f>Rajtlista!B141</f>
        <v>84</v>
      </c>
      <c r="C141" s="255" t="str">
        <f>Rajtlista!C141</f>
        <v>Makrai Bálint</v>
      </c>
      <c r="D141" s="256" t="str">
        <f t="shared" si="215"/>
        <v>IV. kcs. Fiú (2005-2006) - 1 km szabadstílus</v>
      </c>
      <c r="E141" s="428">
        <f>Rajtlista!E141</f>
        <v>38996</v>
      </c>
      <c r="F141" s="256" t="str">
        <f>Rajtlista!F141</f>
        <v>Pest</v>
      </c>
      <c r="G141" s="431" t="str">
        <f>Rajtlista!G141</f>
        <v>Váci Árpád Fejedelem Általános Iskola</v>
      </c>
      <c r="H141" s="331"/>
      <c r="I141" s="299">
        <f>'Lövészet beíró'!G135</f>
        <v>0</v>
      </c>
      <c r="J141" s="300">
        <f>'Lövészet beíró'!H135</f>
        <v>0</v>
      </c>
      <c r="K141" s="300">
        <f>'Lövészet beíró'!I135</f>
        <v>0</v>
      </c>
      <c r="L141" s="301">
        <f>'Lövészet beíró'!J135</f>
        <v>0</v>
      </c>
      <c r="M141" s="332">
        <v>0</v>
      </c>
      <c r="N141" s="332" t="s">
        <v>34</v>
      </c>
      <c r="O141" s="303" t="s">
        <v>338</v>
      </c>
      <c r="P141" s="304" t="str">
        <f t="shared" ref="P141" si="232">IFERROR(RANK(O141,O131:O145,1),"")</f>
        <v/>
      </c>
      <c r="Q141" s="302" t="str">
        <f t="shared" si="211"/>
        <v/>
      </c>
      <c r="R141" s="333" t="str">
        <f t="shared" ref="R141" si="233">IFERROR(RANK(Q141,Q131:Q145,1),"")</f>
        <v/>
      </c>
      <c r="S141" s="82">
        <f t="shared" ref="S141:S204" si="234">+B141</f>
        <v>84</v>
      </c>
      <c r="T141" s="330" t="str">
        <f>IFERROR(ROUND(IFERROR(N141-M141-O141,0)+(SUM(I141:L141)*VLOOKUP(D141,Kategóriák!$C:$N,11,FALSE)/24/60/60),10),"")</f>
        <v/>
      </c>
      <c r="U141" s="82"/>
      <c r="V141" s="445" t="str">
        <f t="shared" si="148"/>
        <v/>
      </c>
    </row>
    <row r="142" spans="2:22" ht="18.600000000000001" hidden="1" customHeight="1" outlineLevel="1" x14ac:dyDescent="0.25">
      <c r="B142" s="187">
        <f>Rajtlista!B142</f>
        <v>0</v>
      </c>
      <c r="C142" s="255" t="str">
        <f>Rajtlista!C142</f>
        <v/>
      </c>
      <c r="D142" s="256" t="str">
        <f t="shared" si="215"/>
        <v>IV. kcs. Fiú (2005-2006) - 1 km szabadstílus</v>
      </c>
      <c r="E142" s="428" t="str">
        <f>Rajtlista!E142</f>
        <v/>
      </c>
      <c r="F142" s="256" t="str">
        <f>Rajtlista!F142</f>
        <v/>
      </c>
      <c r="G142" s="431" t="str">
        <f>Rajtlista!G142</f>
        <v/>
      </c>
      <c r="H142" s="331"/>
      <c r="I142" s="299">
        <f>'Lövészet beíró'!G136</f>
        <v>0</v>
      </c>
      <c r="J142" s="300">
        <f>'Lövészet beíró'!H136</f>
        <v>0</v>
      </c>
      <c r="K142" s="300">
        <f>'Lövészet beíró'!I136</f>
        <v>0</v>
      </c>
      <c r="L142" s="301">
        <f>'Lövészet beíró'!J136</f>
        <v>0</v>
      </c>
      <c r="M142" s="332" t="str">
        <f>IF(B142&gt;0,Rajtlista!H142,"")</f>
        <v/>
      </c>
      <c r="N142" s="332" t="s">
        <v>34</v>
      </c>
      <c r="O142" s="303" t="str">
        <f t="shared" ref="O142:O145" si="235">IFERROR(N142-M142,"")</f>
        <v/>
      </c>
      <c r="P142" s="304" t="str">
        <f t="shared" ref="P142" si="236">IFERROR(RANK(O142,O131:O145,1),"")</f>
        <v/>
      </c>
      <c r="Q142" s="302" t="str">
        <f t="shared" si="211"/>
        <v/>
      </c>
      <c r="R142" s="333" t="str">
        <f t="shared" ref="R142" si="237">IFERROR(RANK(Q142,Q131:Q145,1),"")</f>
        <v/>
      </c>
      <c r="S142" s="82">
        <f t="shared" si="234"/>
        <v>0</v>
      </c>
      <c r="T142" s="330" t="str">
        <f>IFERROR(ROUND(IFERROR(N142-M142-O142,0)+(SUM(I142:L142)*VLOOKUP(D142,Kategóriák!$C:$N,11,FALSE)/24/60/60),10),"")</f>
        <v/>
      </c>
      <c r="U142" s="82"/>
      <c r="V142" s="445" t="str">
        <f t="shared" si="148"/>
        <v/>
      </c>
    </row>
    <row r="143" spans="2:22" ht="18.600000000000001" hidden="1" customHeight="1" outlineLevel="1" x14ac:dyDescent="0.25">
      <c r="B143" s="187">
        <f>Rajtlista!B143</f>
        <v>0</v>
      </c>
      <c r="C143" s="255" t="str">
        <f>Rajtlista!C143</f>
        <v/>
      </c>
      <c r="D143" s="256" t="str">
        <f t="shared" si="215"/>
        <v>IV. kcs. Fiú (2005-2006) - 1 km szabadstílus</v>
      </c>
      <c r="E143" s="428" t="str">
        <f>Rajtlista!E143</f>
        <v/>
      </c>
      <c r="F143" s="256" t="str">
        <f>Rajtlista!F143</f>
        <v/>
      </c>
      <c r="G143" s="431" t="str">
        <f>Rajtlista!G143</f>
        <v/>
      </c>
      <c r="H143" s="331"/>
      <c r="I143" s="299">
        <f>'Lövészet beíró'!G137</f>
        <v>0</v>
      </c>
      <c r="J143" s="300">
        <f>'Lövészet beíró'!H137</f>
        <v>0</v>
      </c>
      <c r="K143" s="300">
        <f>'Lövészet beíró'!I137</f>
        <v>0</v>
      </c>
      <c r="L143" s="301">
        <f>'Lövészet beíró'!J137</f>
        <v>0</v>
      </c>
      <c r="M143" s="332" t="str">
        <f>IF(B143&gt;0,Rajtlista!H143,"")</f>
        <v/>
      </c>
      <c r="N143" s="332" t="s">
        <v>34</v>
      </c>
      <c r="O143" s="303" t="str">
        <f t="shared" si="235"/>
        <v/>
      </c>
      <c r="P143" s="304" t="str">
        <f t="shared" ref="P143" si="238">IFERROR(RANK(O143,O131:O145,1),"")</f>
        <v/>
      </c>
      <c r="Q143" s="302" t="str">
        <f t="shared" si="211"/>
        <v/>
      </c>
      <c r="R143" s="333" t="str">
        <f t="shared" ref="R143" si="239">IFERROR(RANK(Q143,Q131:Q145,1),"")</f>
        <v/>
      </c>
      <c r="S143" s="82">
        <f t="shared" si="234"/>
        <v>0</v>
      </c>
      <c r="T143" s="330" t="str">
        <f>IFERROR(ROUND(IFERROR(N143-M143-O143,0)+(SUM(I143:L143)*VLOOKUP(D143,Kategóriák!$C:$N,11,FALSE)/24/60/60),10),"")</f>
        <v/>
      </c>
      <c r="U143" s="82"/>
      <c r="V143" s="445" t="str">
        <f t="shared" si="148"/>
        <v/>
      </c>
    </row>
    <row r="144" spans="2:22" ht="18.600000000000001" hidden="1" customHeight="1" outlineLevel="1" x14ac:dyDescent="0.25">
      <c r="B144" s="187">
        <f>Rajtlista!B144</f>
        <v>0</v>
      </c>
      <c r="C144" s="255" t="str">
        <f>Rajtlista!C144</f>
        <v/>
      </c>
      <c r="D144" s="256" t="str">
        <f t="shared" si="215"/>
        <v>IV. kcs. Fiú (2005-2006) - 1 km szabadstílus</v>
      </c>
      <c r="E144" s="428" t="str">
        <f>Rajtlista!E144</f>
        <v/>
      </c>
      <c r="F144" s="256" t="str">
        <f>Rajtlista!F144</f>
        <v/>
      </c>
      <c r="G144" s="431" t="str">
        <f>Rajtlista!G144</f>
        <v/>
      </c>
      <c r="H144" s="331"/>
      <c r="I144" s="299">
        <f>'Lövészet beíró'!G138</f>
        <v>0</v>
      </c>
      <c r="J144" s="300">
        <f>'Lövészet beíró'!H138</f>
        <v>0</v>
      </c>
      <c r="K144" s="300">
        <f>'Lövészet beíró'!I138</f>
        <v>0</v>
      </c>
      <c r="L144" s="301">
        <f>'Lövészet beíró'!J138</f>
        <v>0</v>
      </c>
      <c r="M144" s="332" t="str">
        <f>IF(B144&gt;0,Rajtlista!H144,"")</f>
        <v/>
      </c>
      <c r="N144" s="332" t="s">
        <v>34</v>
      </c>
      <c r="O144" s="303" t="str">
        <f t="shared" si="235"/>
        <v/>
      </c>
      <c r="P144" s="304" t="str">
        <f t="shared" ref="P144" si="240">IFERROR(RANK(O144,O131:O145,1),"")</f>
        <v/>
      </c>
      <c r="Q144" s="302" t="str">
        <f t="shared" si="211"/>
        <v/>
      </c>
      <c r="R144" s="333" t="str">
        <f t="shared" ref="R144" si="241">IFERROR(RANK(Q144,Q131:Q145,1),"")</f>
        <v/>
      </c>
      <c r="S144" s="82">
        <f t="shared" si="234"/>
        <v>0</v>
      </c>
      <c r="T144" s="330" t="str">
        <f>IFERROR(ROUND(IFERROR(N144-M144-O144,0)+(SUM(I144:L144)*VLOOKUP(D144,Kategóriák!$C:$N,11,FALSE)/24/60/60),10),"")</f>
        <v/>
      </c>
      <c r="U144" s="82"/>
      <c r="V144" s="445" t="str">
        <f t="shared" ref="V144:V207" si="242">IFERROR(IF((N144-M144)&lt;0,"HIBA!",""),"")</f>
        <v/>
      </c>
    </row>
    <row r="145" spans="2:22" ht="18.600000000000001" hidden="1" customHeight="1" outlineLevel="1" x14ac:dyDescent="0.25">
      <c r="B145" s="187">
        <f>Rajtlista!B145</f>
        <v>0</v>
      </c>
      <c r="C145" s="255" t="str">
        <f>Rajtlista!C145</f>
        <v/>
      </c>
      <c r="D145" s="256" t="str">
        <f t="shared" si="215"/>
        <v>IV. kcs. Fiú (2005-2006) - 1 km szabadstílus</v>
      </c>
      <c r="E145" s="428" t="str">
        <f>Rajtlista!E145</f>
        <v/>
      </c>
      <c r="F145" s="256" t="str">
        <f>Rajtlista!F145</f>
        <v/>
      </c>
      <c r="G145" s="431" t="str">
        <f>Rajtlista!G145</f>
        <v/>
      </c>
      <c r="H145" s="331"/>
      <c r="I145" s="299">
        <f>'Lövészet beíró'!G139</f>
        <v>0</v>
      </c>
      <c r="J145" s="300">
        <f>'Lövészet beíró'!H139</f>
        <v>0</v>
      </c>
      <c r="K145" s="300">
        <f>'Lövészet beíró'!I139</f>
        <v>0</v>
      </c>
      <c r="L145" s="301">
        <f>'Lövészet beíró'!J139</f>
        <v>0</v>
      </c>
      <c r="M145" s="332" t="str">
        <f>IF(B145&gt;0,Rajtlista!H145,"")</f>
        <v/>
      </c>
      <c r="N145" s="332" t="s">
        <v>34</v>
      </c>
      <c r="O145" s="303" t="str">
        <f t="shared" si="235"/>
        <v/>
      </c>
      <c r="P145" s="304" t="str">
        <f t="shared" ref="P145" si="243">IFERROR(RANK(O145,O131:O145,1),"")</f>
        <v/>
      </c>
      <c r="Q145" s="302" t="str">
        <f t="shared" si="211"/>
        <v/>
      </c>
      <c r="R145" s="333" t="str">
        <f t="shared" ref="R145" si="244">IFERROR(RANK(Q145,Q131:Q145,1),"")</f>
        <v/>
      </c>
      <c r="S145" s="82">
        <f t="shared" si="234"/>
        <v>0</v>
      </c>
      <c r="T145" s="330" t="str">
        <f>IFERROR(ROUND(IFERROR(N145-M145-O145,0)+(SUM(I145:L145)*VLOOKUP(D145,Kategóriák!$C:$N,11,FALSE)/24/60/60),10),"")</f>
        <v/>
      </c>
      <c r="U145" s="82"/>
      <c r="V145" s="445" t="str">
        <f t="shared" si="242"/>
        <v/>
      </c>
    </row>
    <row r="146" spans="2:22" ht="18.600000000000001" customHeight="1" outlineLevel="1" thickBot="1" x14ac:dyDescent="0.3">
      <c r="B146" s="334"/>
      <c r="C146" s="335"/>
      <c r="D146" s="336"/>
      <c r="E146" s="429"/>
      <c r="F146" s="336"/>
      <c r="G146" s="432"/>
      <c r="H146" s="336"/>
      <c r="I146" s="337"/>
      <c r="J146" s="337"/>
      <c r="K146" s="337"/>
      <c r="L146" s="337"/>
      <c r="M146" s="338"/>
      <c r="N146" s="338"/>
      <c r="O146" s="339"/>
      <c r="P146" s="454"/>
      <c r="Q146" s="339"/>
      <c r="R146" s="340"/>
      <c r="S146" s="82">
        <f t="shared" si="234"/>
        <v>0</v>
      </c>
      <c r="T146" s="330" t="str">
        <f>IFERROR(ROUND(IFERROR(N146-M146-O146,0)+(SUM(I146:L146)*VLOOKUP(D146,Kategóriák!$C:$N,11,FALSE)/24/60/60),10),"")</f>
        <v/>
      </c>
      <c r="U146" s="82"/>
      <c r="V146" s="445" t="str">
        <f t="shared" si="242"/>
        <v/>
      </c>
    </row>
    <row r="147" spans="2:22" ht="18.600000000000001" customHeight="1" thickBot="1" x14ac:dyDescent="0.3">
      <c r="B147" s="509" t="str">
        <f>+Rajtlista!B147:G147</f>
        <v>V. kcs. Leány (2003-2004) - 2 km szabadstílus</v>
      </c>
      <c r="C147" s="510"/>
      <c r="D147" s="511"/>
      <c r="E147" s="511"/>
      <c r="F147" s="511"/>
      <c r="G147" s="512"/>
      <c r="H147" s="341"/>
      <c r="I147" s="280" t="e">
        <f>'Lövészet beíró'!G141</f>
        <v>#N/A</v>
      </c>
      <c r="J147" s="281" t="e">
        <f>'Lövészet beíró'!H141</f>
        <v>#N/A</v>
      </c>
      <c r="K147" s="281" t="e">
        <f>'Lövészet beíró'!I141</f>
        <v>#N/A</v>
      </c>
      <c r="L147" s="282" t="e">
        <f>'Lövészet beíró'!J141</f>
        <v>#N/A</v>
      </c>
      <c r="M147" s="326"/>
      <c r="N147" s="326"/>
      <c r="O147" s="283"/>
      <c r="P147" s="453"/>
      <c r="Q147" s="283"/>
      <c r="R147" s="327"/>
      <c r="S147" s="82" t="str">
        <f t="shared" si="234"/>
        <v>V. kcs. Leány (2003-2004) - 2 km szabadstílus</v>
      </c>
      <c r="T147" s="330" t="str">
        <f>IFERROR(ROUND(IFERROR(N147-M147-O147,0)+(SUM(I147:L147)*VLOOKUP(D147,Kategóriák!$C:$N,11,FALSE)/24/60/60),10),"")</f>
        <v/>
      </c>
      <c r="U147" s="82"/>
      <c r="V147" s="445" t="str">
        <f t="shared" si="242"/>
        <v/>
      </c>
    </row>
    <row r="148" spans="2:22" ht="18.600000000000001" customHeight="1" outlineLevel="1" x14ac:dyDescent="0.25">
      <c r="B148" s="286">
        <f>Rajtlista!B148</f>
        <v>85</v>
      </c>
      <c r="C148" s="287" t="str">
        <f>Rajtlista!C148</f>
        <v>Didriksen Andrea</v>
      </c>
      <c r="D148" s="288" t="str">
        <f>+B147</f>
        <v>V. kcs. Leány (2003-2004) - 2 km szabadstílus</v>
      </c>
      <c r="E148" s="427">
        <f>Rajtlista!E148</f>
        <v>38140</v>
      </c>
      <c r="F148" s="288" t="str">
        <f>Rajtlista!F148</f>
        <v>Heves</v>
      </c>
      <c r="G148" s="430" t="str">
        <f>Rajtlista!G148</f>
        <v>Gyöngyösi Berze Nagy János Gimnázium</v>
      </c>
      <c r="H148" s="328"/>
      <c r="I148" s="291">
        <f>'Lövészet beíró'!G142</f>
        <v>0</v>
      </c>
      <c r="J148" s="292">
        <f>'Lövészet beíró'!H142</f>
        <v>0</v>
      </c>
      <c r="K148" s="292">
        <f>'Lövészet beíró'!I142</f>
        <v>0</v>
      </c>
      <c r="L148" s="293">
        <f>'Lövészet beíró'!J142</f>
        <v>0</v>
      </c>
      <c r="M148" s="329">
        <v>0</v>
      </c>
      <c r="N148" s="329" t="s">
        <v>34</v>
      </c>
      <c r="O148" s="295" t="s">
        <v>339</v>
      </c>
      <c r="P148" s="296" t="str">
        <f t="shared" ref="P148" si="245">IFERROR(RANK(O148,O148:O162,1),"")</f>
        <v/>
      </c>
      <c r="Q148" s="294" t="str">
        <f t="shared" ref="Q148:Q162" si="246">IF(F148="HUN",O148,"")</f>
        <v/>
      </c>
      <c r="R148" s="296" t="str">
        <f t="shared" ref="R148" si="247">IFERROR(RANK(Q148,Q148:Q162,1),"")</f>
        <v/>
      </c>
      <c r="S148" s="82">
        <f t="shared" si="234"/>
        <v>85</v>
      </c>
      <c r="T148" s="330" t="str">
        <f>IFERROR(ROUND(IFERROR(N148-M148-O148,0)+(SUM(I148:L148)*VLOOKUP(D148,Kategóriák!$C:$N,11,FALSE)/24/60/60),10),"")</f>
        <v/>
      </c>
      <c r="U148" s="82"/>
      <c r="V148" s="445" t="str">
        <f t="shared" si="242"/>
        <v/>
      </c>
    </row>
    <row r="149" spans="2:22" ht="18.600000000000001" customHeight="1" outlineLevel="1" x14ac:dyDescent="0.25">
      <c r="B149" s="187">
        <f>Rajtlista!B149</f>
        <v>86</v>
      </c>
      <c r="C149" s="255" t="str">
        <f>Rajtlista!C149</f>
        <v>Kocsik Eszter</v>
      </c>
      <c r="D149" s="256" t="str">
        <f>+D148</f>
        <v>V. kcs. Leány (2003-2004) - 2 km szabadstílus</v>
      </c>
      <c r="E149" s="428">
        <f>Rajtlista!E149</f>
        <v>38157</v>
      </c>
      <c r="F149" s="256" t="str">
        <f>Rajtlista!F149</f>
        <v>Heves</v>
      </c>
      <c r="G149" s="431" t="str">
        <f>Rajtlista!G149</f>
        <v>Neumann János Gimnázium, Szakgimnázium és Kollégium</v>
      </c>
      <c r="H149" s="331"/>
      <c r="I149" s="299">
        <f>'Lövészet beíró'!G143</f>
        <v>0</v>
      </c>
      <c r="J149" s="300">
        <f>'Lövészet beíró'!H143</f>
        <v>0</v>
      </c>
      <c r="K149" s="300">
        <f>'Lövészet beíró'!I143</f>
        <v>0</v>
      </c>
      <c r="L149" s="301">
        <f>'Lövészet beíró'!J143</f>
        <v>0</v>
      </c>
      <c r="M149" s="332">
        <v>0</v>
      </c>
      <c r="N149" s="332" t="s">
        <v>34</v>
      </c>
      <c r="O149" s="303">
        <v>3.2986111111111111E-3</v>
      </c>
      <c r="P149" s="304">
        <f t="shared" ref="P149" si="248">IFERROR(RANK(O149,O148:O162,1),"")</f>
        <v>1</v>
      </c>
      <c r="Q149" s="302" t="str">
        <f t="shared" si="246"/>
        <v/>
      </c>
      <c r="R149" s="333" t="str">
        <f t="shared" ref="R149" si="249">IFERROR(RANK(Q149,Q148:Q162,1),"")</f>
        <v/>
      </c>
      <c r="S149" s="82">
        <f t="shared" si="234"/>
        <v>86</v>
      </c>
      <c r="T149" s="330" t="str">
        <f>IFERROR(ROUND(IFERROR(N149-M149-O149,0)+(SUM(I149:L149)*VLOOKUP(D149,Kategóriák!$C:$N,11,FALSE)/24/60/60),10),"")</f>
        <v/>
      </c>
      <c r="U149" s="82"/>
      <c r="V149" s="445" t="str">
        <f t="shared" si="242"/>
        <v/>
      </c>
    </row>
    <row r="150" spans="2:22" ht="18.600000000000001" hidden="1" customHeight="1" outlineLevel="1" x14ac:dyDescent="0.25">
      <c r="B150" s="187">
        <f>Rajtlista!B150</f>
        <v>0</v>
      </c>
      <c r="C150" s="255" t="str">
        <f>Rajtlista!C150</f>
        <v/>
      </c>
      <c r="D150" s="256" t="str">
        <f t="shared" ref="D150:D162" si="250">+D149</f>
        <v>V. kcs. Leány (2003-2004) - 2 km szabadstílus</v>
      </c>
      <c r="E150" s="428" t="str">
        <f>Rajtlista!E150</f>
        <v/>
      </c>
      <c r="F150" s="256" t="str">
        <f>Rajtlista!F150</f>
        <v/>
      </c>
      <c r="G150" s="431" t="str">
        <f>Rajtlista!G150</f>
        <v/>
      </c>
      <c r="H150" s="331"/>
      <c r="I150" s="299">
        <f>'Lövészet beíró'!G144</f>
        <v>0</v>
      </c>
      <c r="J150" s="300">
        <f>'Lövészet beíró'!H144</f>
        <v>0</v>
      </c>
      <c r="K150" s="300">
        <f>'Lövészet beíró'!I144</f>
        <v>0</v>
      </c>
      <c r="L150" s="301">
        <f>'Lövészet beíró'!J144</f>
        <v>0</v>
      </c>
      <c r="M150" s="332" t="str">
        <f>IF(B150&gt;0,Rajtlista!H150,"")</f>
        <v/>
      </c>
      <c r="N150" s="332" t="s">
        <v>34</v>
      </c>
      <c r="O150" s="303" t="str">
        <f t="shared" ref="O150:O162" si="251">IFERROR(N150-M150,"")</f>
        <v/>
      </c>
      <c r="P150" s="304" t="str">
        <f t="shared" ref="P150" si="252">IFERROR(RANK(O150,O148:O162,1),"")</f>
        <v/>
      </c>
      <c r="Q150" s="302" t="str">
        <f t="shared" si="246"/>
        <v/>
      </c>
      <c r="R150" s="333" t="str">
        <f t="shared" ref="R150" si="253">IFERROR(RANK(Q150,Q148:Q162,1),"")</f>
        <v/>
      </c>
      <c r="S150" s="82">
        <f t="shared" si="234"/>
        <v>0</v>
      </c>
      <c r="T150" s="330" t="str">
        <f>IFERROR(ROUND(IFERROR(N150-M150-O150,0)+(SUM(I150:L150)*VLOOKUP(D150,Kategóriák!$C:$N,11,FALSE)/24/60/60),10),"")</f>
        <v/>
      </c>
      <c r="U150" s="82"/>
      <c r="V150" s="445" t="str">
        <f t="shared" si="242"/>
        <v/>
      </c>
    </row>
    <row r="151" spans="2:22" ht="18.600000000000001" hidden="1" customHeight="1" outlineLevel="1" x14ac:dyDescent="0.25">
      <c r="B151" s="187">
        <f>Rajtlista!B151</f>
        <v>0</v>
      </c>
      <c r="C151" s="255" t="str">
        <f>Rajtlista!C151</f>
        <v/>
      </c>
      <c r="D151" s="256" t="str">
        <f t="shared" si="250"/>
        <v>V. kcs. Leány (2003-2004) - 2 km szabadstílus</v>
      </c>
      <c r="E151" s="428" t="str">
        <f>Rajtlista!E151</f>
        <v/>
      </c>
      <c r="F151" s="256" t="str">
        <f>Rajtlista!F151</f>
        <v/>
      </c>
      <c r="G151" s="431" t="str">
        <f>Rajtlista!G151</f>
        <v/>
      </c>
      <c r="H151" s="331"/>
      <c r="I151" s="299">
        <f>'Lövészet beíró'!G145</f>
        <v>0</v>
      </c>
      <c r="J151" s="300">
        <f>'Lövészet beíró'!H145</f>
        <v>0</v>
      </c>
      <c r="K151" s="300">
        <f>'Lövészet beíró'!I145</f>
        <v>0</v>
      </c>
      <c r="L151" s="301">
        <f>'Lövészet beíró'!J145</f>
        <v>0</v>
      </c>
      <c r="M151" s="332" t="str">
        <f>IF(B151&gt;0,Rajtlista!H151,"")</f>
        <v/>
      </c>
      <c r="N151" s="332" t="s">
        <v>34</v>
      </c>
      <c r="O151" s="303" t="str">
        <f t="shared" si="251"/>
        <v/>
      </c>
      <c r="P151" s="304" t="str">
        <f t="shared" ref="P151" si="254">IFERROR(RANK(O151,O148:O162,1),"")</f>
        <v/>
      </c>
      <c r="Q151" s="302" t="str">
        <f t="shared" si="246"/>
        <v/>
      </c>
      <c r="R151" s="333" t="str">
        <f t="shared" ref="R151" si="255">IFERROR(RANK(Q151,Q148:Q162,1),"")</f>
        <v/>
      </c>
      <c r="S151" s="82">
        <f t="shared" si="234"/>
        <v>0</v>
      </c>
      <c r="T151" s="330" t="str">
        <f>IFERROR(ROUND(IFERROR(N151-M151-O151,0)+(SUM(I151:L151)*VLOOKUP(D151,Kategóriák!$C:$N,11,FALSE)/24/60/60),10),"")</f>
        <v/>
      </c>
      <c r="U151" s="82"/>
      <c r="V151" s="445" t="str">
        <f t="shared" si="242"/>
        <v/>
      </c>
    </row>
    <row r="152" spans="2:22" ht="18.600000000000001" hidden="1" customHeight="1" outlineLevel="1" x14ac:dyDescent="0.25">
      <c r="B152" s="187">
        <f>Rajtlista!B152</f>
        <v>0</v>
      </c>
      <c r="C152" s="255" t="str">
        <f>Rajtlista!C152</f>
        <v/>
      </c>
      <c r="D152" s="256" t="str">
        <f t="shared" si="250"/>
        <v>V. kcs. Leány (2003-2004) - 2 km szabadstílus</v>
      </c>
      <c r="E152" s="428" t="str">
        <f>Rajtlista!E152</f>
        <v/>
      </c>
      <c r="F152" s="256" t="str">
        <f>Rajtlista!F152</f>
        <v/>
      </c>
      <c r="G152" s="431" t="str">
        <f>Rajtlista!G152</f>
        <v/>
      </c>
      <c r="H152" s="331"/>
      <c r="I152" s="299">
        <f>'Lövészet beíró'!G146</f>
        <v>0</v>
      </c>
      <c r="J152" s="300">
        <f>'Lövészet beíró'!H146</f>
        <v>0</v>
      </c>
      <c r="K152" s="300">
        <f>'Lövészet beíró'!I146</f>
        <v>0</v>
      </c>
      <c r="L152" s="301">
        <f>'Lövészet beíró'!J146</f>
        <v>0</v>
      </c>
      <c r="M152" s="332" t="str">
        <f>IF(B152&gt;0,Rajtlista!H152,"")</f>
        <v/>
      </c>
      <c r="N152" s="332" t="s">
        <v>34</v>
      </c>
      <c r="O152" s="303" t="str">
        <f t="shared" si="251"/>
        <v/>
      </c>
      <c r="P152" s="304" t="str">
        <f t="shared" ref="P152" si="256">IFERROR(RANK(O152,O148:O162,1),"")</f>
        <v/>
      </c>
      <c r="Q152" s="302" t="str">
        <f t="shared" si="246"/>
        <v/>
      </c>
      <c r="R152" s="333" t="str">
        <f t="shared" ref="R152" si="257">IFERROR(RANK(Q152,Q148:Q162,1),"")</f>
        <v/>
      </c>
      <c r="S152" s="82">
        <f t="shared" si="234"/>
        <v>0</v>
      </c>
      <c r="T152" s="330" t="str">
        <f>IFERROR(ROUND(IFERROR(N152-M152-O152,0)+(SUM(I152:L152)*VLOOKUP(D152,Kategóriák!$C:$N,11,FALSE)/24/60/60),10),"")</f>
        <v/>
      </c>
      <c r="U152" s="82"/>
      <c r="V152" s="445" t="str">
        <f t="shared" si="242"/>
        <v/>
      </c>
    </row>
    <row r="153" spans="2:22" ht="18.600000000000001" hidden="1" customHeight="1" outlineLevel="1" x14ac:dyDescent="0.25">
      <c r="B153" s="187">
        <f>Rajtlista!B153</f>
        <v>0</v>
      </c>
      <c r="C153" s="255" t="str">
        <f>Rajtlista!C153</f>
        <v/>
      </c>
      <c r="D153" s="256" t="str">
        <f t="shared" si="250"/>
        <v>V. kcs. Leány (2003-2004) - 2 km szabadstílus</v>
      </c>
      <c r="E153" s="428" t="str">
        <f>Rajtlista!E153</f>
        <v/>
      </c>
      <c r="F153" s="256" t="str">
        <f>Rajtlista!F153</f>
        <v/>
      </c>
      <c r="G153" s="431" t="str">
        <f>Rajtlista!G153</f>
        <v/>
      </c>
      <c r="H153" s="331"/>
      <c r="I153" s="299">
        <f>'Lövészet beíró'!G147</f>
        <v>0</v>
      </c>
      <c r="J153" s="300">
        <f>'Lövészet beíró'!H147</f>
        <v>0</v>
      </c>
      <c r="K153" s="300">
        <f>'Lövészet beíró'!I147</f>
        <v>0</v>
      </c>
      <c r="L153" s="301">
        <f>'Lövészet beíró'!J147</f>
        <v>0</v>
      </c>
      <c r="M153" s="332" t="str">
        <f>IF(B153&gt;0,Rajtlista!H153,"")</f>
        <v/>
      </c>
      <c r="N153" s="332" t="s">
        <v>34</v>
      </c>
      <c r="O153" s="303" t="str">
        <f t="shared" si="251"/>
        <v/>
      </c>
      <c r="P153" s="304" t="str">
        <f t="shared" ref="P153" si="258">IFERROR(RANK(O153,O148:O162,1),"")</f>
        <v/>
      </c>
      <c r="Q153" s="302" t="str">
        <f t="shared" si="246"/>
        <v/>
      </c>
      <c r="R153" s="333" t="str">
        <f t="shared" ref="R153" si="259">IFERROR(RANK(Q153,Q148:Q162,1),"")</f>
        <v/>
      </c>
      <c r="S153" s="82">
        <f t="shared" si="234"/>
        <v>0</v>
      </c>
      <c r="T153" s="330" t="str">
        <f>IFERROR(ROUND(IFERROR(N153-M153-O153,0)+(SUM(I153:L153)*VLOOKUP(D153,Kategóriák!$C:$N,11,FALSE)/24/60/60),10),"")</f>
        <v/>
      </c>
      <c r="U153" s="82"/>
      <c r="V153" s="445" t="str">
        <f t="shared" si="242"/>
        <v/>
      </c>
    </row>
    <row r="154" spans="2:22" ht="18.600000000000001" hidden="1" customHeight="1" outlineLevel="1" x14ac:dyDescent="0.25">
      <c r="B154" s="187">
        <f>Rajtlista!B154</f>
        <v>0</v>
      </c>
      <c r="C154" s="255" t="str">
        <f>Rajtlista!C154</f>
        <v/>
      </c>
      <c r="D154" s="256" t="str">
        <f t="shared" si="250"/>
        <v>V. kcs. Leány (2003-2004) - 2 km szabadstílus</v>
      </c>
      <c r="E154" s="428" t="str">
        <f>Rajtlista!E154</f>
        <v/>
      </c>
      <c r="F154" s="256" t="str">
        <f>Rajtlista!F154</f>
        <v/>
      </c>
      <c r="G154" s="431" t="str">
        <f>Rajtlista!G154</f>
        <v/>
      </c>
      <c r="H154" s="331"/>
      <c r="I154" s="299">
        <f>'Lövészet beíró'!G148</f>
        <v>0</v>
      </c>
      <c r="J154" s="300">
        <f>'Lövészet beíró'!H148</f>
        <v>0</v>
      </c>
      <c r="K154" s="300">
        <f>'Lövészet beíró'!I148</f>
        <v>0</v>
      </c>
      <c r="L154" s="301">
        <f>'Lövészet beíró'!J148</f>
        <v>0</v>
      </c>
      <c r="M154" s="332" t="str">
        <f>IF(B154&gt;0,Rajtlista!H154,"")</f>
        <v/>
      </c>
      <c r="N154" s="332" t="s">
        <v>34</v>
      </c>
      <c r="O154" s="303" t="str">
        <f t="shared" si="251"/>
        <v/>
      </c>
      <c r="P154" s="304" t="str">
        <f t="shared" ref="P154" si="260">IFERROR(RANK(O154,O148:O162,1),"")</f>
        <v/>
      </c>
      <c r="Q154" s="302" t="str">
        <f t="shared" si="246"/>
        <v/>
      </c>
      <c r="R154" s="333" t="str">
        <f t="shared" ref="R154" si="261">IFERROR(RANK(Q154,Q148:Q162,1),"")</f>
        <v/>
      </c>
      <c r="S154" s="82">
        <f t="shared" si="234"/>
        <v>0</v>
      </c>
      <c r="T154" s="330" t="str">
        <f>IFERROR(ROUND(IFERROR(N154-M154-O154,0)+(SUM(I154:L154)*VLOOKUP(D154,Kategóriák!$C:$N,11,FALSE)/24/60/60),10),"")</f>
        <v/>
      </c>
      <c r="U154" s="82"/>
      <c r="V154" s="445" t="str">
        <f t="shared" si="242"/>
        <v/>
      </c>
    </row>
    <row r="155" spans="2:22" ht="18.600000000000001" hidden="1" customHeight="1" outlineLevel="1" x14ac:dyDescent="0.25">
      <c r="B155" s="187">
        <f>Rajtlista!B155</f>
        <v>0</v>
      </c>
      <c r="C155" s="255" t="str">
        <f>Rajtlista!C155</f>
        <v/>
      </c>
      <c r="D155" s="256" t="str">
        <f t="shared" si="250"/>
        <v>V. kcs. Leány (2003-2004) - 2 km szabadstílus</v>
      </c>
      <c r="E155" s="428" t="str">
        <f>Rajtlista!E155</f>
        <v/>
      </c>
      <c r="F155" s="256" t="str">
        <f>Rajtlista!F155</f>
        <v/>
      </c>
      <c r="G155" s="431" t="str">
        <f>Rajtlista!G155</f>
        <v/>
      </c>
      <c r="H155" s="331"/>
      <c r="I155" s="299">
        <f>'Lövészet beíró'!G149</f>
        <v>0</v>
      </c>
      <c r="J155" s="300">
        <f>'Lövészet beíró'!H149</f>
        <v>0</v>
      </c>
      <c r="K155" s="300">
        <f>'Lövészet beíró'!I149</f>
        <v>0</v>
      </c>
      <c r="L155" s="301">
        <f>'Lövészet beíró'!J149</f>
        <v>0</v>
      </c>
      <c r="M155" s="332" t="str">
        <f>IF(B155&gt;0,Rajtlista!H155,"")</f>
        <v/>
      </c>
      <c r="N155" s="332" t="s">
        <v>34</v>
      </c>
      <c r="O155" s="303" t="str">
        <f t="shared" si="251"/>
        <v/>
      </c>
      <c r="P155" s="304" t="str">
        <f t="shared" ref="P155" si="262">IFERROR(RANK(O155,O148:O162,1),"")</f>
        <v/>
      </c>
      <c r="Q155" s="302" t="str">
        <f t="shared" si="246"/>
        <v/>
      </c>
      <c r="R155" s="333" t="str">
        <f t="shared" ref="R155" si="263">IFERROR(RANK(Q155,Q148:Q162,1),"")</f>
        <v/>
      </c>
      <c r="S155" s="82">
        <f t="shared" si="234"/>
        <v>0</v>
      </c>
      <c r="T155" s="330" t="str">
        <f>IFERROR(ROUND(IFERROR(N155-M155-O155,0)+(SUM(I155:L155)*VLOOKUP(D155,Kategóriák!$C:$N,11,FALSE)/24/60/60),10),"")</f>
        <v/>
      </c>
      <c r="U155" s="82"/>
      <c r="V155" s="445" t="str">
        <f t="shared" si="242"/>
        <v/>
      </c>
    </row>
    <row r="156" spans="2:22" ht="18.600000000000001" hidden="1" customHeight="1" outlineLevel="1" x14ac:dyDescent="0.25">
      <c r="B156" s="187">
        <f>Rajtlista!B156</f>
        <v>0</v>
      </c>
      <c r="C156" s="255" t="str">
        <f>Rajtlista!C156</f>
        <v/>
      </c>
      <c r="D156" s="256" t="str">
        <f t="shared" si="250"/>
        <v>V. kcs. Leány (2003-2004) - 2 km szabadstílus</v>
      </c>
      <c r="E156" s="428" t="str">
        <f>Rajtlista!E156</f>
        <v/>
      </c>
      <c r="F156" s="256" t="str">
        <f>Rajtlista!F156</f>
        <v/>
      </c>
      <c r="G156" s="431" t="str">
        <f>Rajtlista!G156</f>
        <v/>
      </c>
      <c r="H156" s="331"/>
      <c r="I156" s="299">
        <f>'Lövészet beíró'!G150</f>
        <v>0</v>
      </c>
      <c r="J156" s="300">
        <f>'Lövészet beíró'!H150</f>
        <v>0</v>
      </c>
      <c r="K156" s="300">
        <f>'Lövészet beíró'!I150</f>
        <v>0</v>
      </c>
      <c r="L156" s="301">
        <f>'Lövészet beíró'!J150</f>
        <v>0</v>
      </c>
      <c r="M156" s="332" t="str">
        <f>IF(B156&gt;0,Rajtlista!H156,"")</f>
        <v/>
      </c>
      <c r="N156" s="332" t="s">
        <v>34</v>
      </c>
      <c r="O156" s="303" t="str">
        <f t="shared" si="251"/>
        <v/>
      </c>
      <c r="P156" s="304" t="str">
        <f t="shared" ref="P156" si="264">IFERROR(RANK(O156,O148:O162,1),"")</f>
        <v/>
      </c>
      <c r="Q156" s="302" t="str">
        <f t="shared" si="246"/>
        <v/>
      </c>
      <c r="R156" s="333" t="str">
        <f t="shared" ref="R156" si="265">IFERROR(RANK(Q156,Q148:Q162,1),"")</f>
        <v/>
      </c>
      <c r="S156" s="82">
        <f t="shared" si="234"/>
        <v>0</v>
      </c>
      <c r="T156" s="330" t="str">
        <f>IFERROR(ROUND(IFERROR(N156-M156-O156,0)+(SUM(I156:L156)*VLOOKUP(D156,Kategóriák!$C:$N,11,FALSE)/24/60/60),10),"")</f>
        <v/>
      </c>
      <c r="U156" s="82"/>
      <c r="V156" s="445" t="str">
        <f t="shared" si="242"/>
        <v/>
      </c>
    </row>
    <row r="157" spans="2:22" ht="18.600000000000001" hidden="1" customHeight="1" outlineLevel="1" x14ac:dyDescent="0.25">
      <c r="B157" s="187">
        <f>Rajtlista!B157</f>
        <v>0</v>
      </c>
      <c r="C157" s="255" t="str">
        <f>Rajtlista!C157</f>
        <v/>
      </c>
      <c r="D157" s="256" t="str">
        <f t="shared" si="250"/>
        <v>V. kcs. Leány (2003-2004) - 2 km szabadstílus</v>
      </c>
      <c r="E157" s="428" t="str">
        <f>Rajtlista!E157</f>
        <v/>
      </c>
      <c r="F157" s="256" t="str">
        <f>Rajtlista!F157</f>
        <v/>
      </c>
      <c r="G157" s="431" t="str">
        <f>Rajtlista!G157</f>
        <v/>
      </c>
      <c r="H157" s="331"/>
      <c r="I157" s="299">
        <f>'Lövészet beíró'!G151</f>
        <v>0</v>
      </c>
      <c r="J157" s="300">
        <f>'Lövészet beíró'!H151</f>
        <v>0</v>
      </c>
      <c r="K157" s="300">
        <f>'Lövészet beíró'!I151</f>
        <v>0</v>
      </c>
      <c r="L157" s="301">
        <f>'Lövészet beíró'!J151</f>
        <v>0</v>
      </c>
      <c r="M157" s="332" t="str">
        <f>IF(B157&gt;0,Rajtlista!H157,"")</f>
        <v/>
      </c>
      <c r="N157" s="332" t="s">
        <v>34</v>
      </c>
      <c r="O157" s="303" t="str">
        <f t="shared" si="251"/>
        <v/>
      </c>
      <c r="P157" s="304" t="str">
        <f t="shared" ref="P157" si="266">IFERROR(RANK(O157,O148:O162,1),"")</f>
        <v/>
      </c>
      <c r="Q157" s="302" t="str">
        <f t="shared" si="246"/>
        <v/>
      </c>
      <c r="R157" s="333" t="str">
        <f t="shared" ref="R157" si="267">IFERROR(RANK(Q157,Q148:Q162,1),"")</f>
        <v/>
      </c>
      <c r="S157" s="82">
        <f t="shared" si="234"/>
        <v>0</v>
      </c>
      <c r="T157" s="330" t="str">
        <f>IFERROR(ROUND(IFERROR(N157-M157-O157,0)+(SUM(I157:L157)*VLOOKUP(D157,Kategóriák!$C:$N,11,FALSE)/24/60/60),10),"")</f>
        <v/>
      </c>
      <c r="U157" s="82"/>
      <c r="V157" s="445" t="str">
        <f t="shared" si="242"/>
        <v/>
      </c>
    </row>
    <row r="158" spans="2:22" ht="18.600000000000001" hidden="1" customHeight="1" outlineLevel="1" x14ac:dyDescent="0.25">
      <c r="B158" s="187">
        <f>Rajtlista!B158</f>
        <v>0</v>
      </c>
      <c r="C158" s="255" t="str">
        <f>Rajtlista!C158</f>
        <v/>
      </c>
      <c r="D158" s="256" t="str">
        <f t="shared" si="250"/>
        <v>V. kcs. Leány (2003-2004) - 2 km szabadstílus</v>
      </c>
      <c r="E158" s="428" t="str">
        <f>Rajtlista!E158</f>
        <v/>
      </c>
      <c r="F158" s="256" t="str">
        <f>Rajtlista!F158</f>
        <v/>
      </c>
      <c r="G158" s="431" t="str">
        <f>Rajtlista!G158</f>
        <v/>
      </c>
      <c r="H158" s="331"/>
      <c r="I158" s="299">
        <f>'Lövészet beíró'!G152</f>
        <v>0</v>
      </c>
      <c r="J158" s="300">
        <f>'Lövészet beíró'!H152</f>
        <v>0</v>
      </c>
      <c r="K158" s="300">
        <f>'Lövészet beíró'!I152</f>
        <v>0</v>
      </c>
      <c r="L158" s="301">
        <f>'Lövészet beíró'!J152</f>
        <v>0</v>
      </c>
      <c r="M158" s="332" t="str">
        <f>IF(B158&gt;0,Rajtlista!H158,"")</f>
        <v/>
      </c>
      <c r="N158" s="332" t="s">
        <v>34</v>
      </c>
      <c r="O158" s="303" t="str">
        <f t="shared" si="251"/>
        <v/>
      </c>
      <c r="P158" s="304" t="str">
        <f t="shared" ref="P158" si="268">IFERROR(RANK(O158,O148:O162,1),"")</f>
        <v/>
      </c>
      <c r="Q158" s="302" t="str">
        <f t="shared" si="246"/>
        <v/>
      </c>
      <c r="R158" s="333" t="str">
        <f t="shared" ref="R158" si="269">IFERROR(RANK(Q158,Q148:Q162,1),"")</f>
        <v/>
      </c>
      <c r="S158" s="82">
        <f t="shared" si="234"/>
        <v>0</v>
      </c>
      <c r="T158" s="330" t="str">
        <f>IFERROR(ROUND(IFERROR(N158-M158-O158,0)+(SUM(I158:L158)*VLOOKUP(D158,Kategóriák!$C:$N,11,FALSE)/24/60/60),10),"")</f>
        <v/>
      </c>
      <c r="U158" s="82"/>
      <c r="V158" s="445" t="str">
        <f t="shared" si="242"/>
        <v/>
      </c>
    </row>
    <row r="159" spans="2:22" ht="18.600000000000001" hidden="1" customHeight="1" outlineLevel="1" x14ac:dyDescent="0.25">
      <c r="B159" s="187">
        <f>Rajtlista!B159</f>
        <v>0</v>
      </c>
      <c r="C159" s="255" t="str">
        <f>Rajtlista!C159</f>
        <v/>
      </c>
      <c r="D159" s="256" t="str">
        <f t="shared" si="250"/>
        <v>V. kcs. Leány (2003-2004) - 2 km szabadstílus</v>
      </c>
      <c r="E159" s="428" t="str">
        <f>Rajtlista!E159</f>
        <v/>
      </c>
      <c r="F159" s="256" t="str">
        <f>Rajtlista!F159</f>
        <v/>
      </c>
      <c r="G159" s="431" t="str">
        <f>Rajtlista!G159</f>
        <v/>
      </c>
      <c r="H159" s="331"/>
      <c r="I159" s="299">
        <f>'Lövészet beíró'!G153</f>
        <v>0</v>
      </c>
      <c r="J159" s="300">
        <f>'Lövészet beíró'!H153</f>
        <v>0</v>
      </c>
      <c r="K159" s="300">
        <f>'Lövészet beíró'!I153</f>
        <v>0</v>
      </c>
      <c r="L159" s="301">
        <f>'Lövészet beíró'!J153</f>
        <v>0</v>
      </c>
      <c r="M159" s="332" t="str">
        <f>IF(B159&gt;0,Rajtlista!H159,"")</f>
        <v/>
      </c>
      <c r="N159" s="332" t="s">
        <v>34</v>
      </c>
      <c r="O159" s="303" t="str">
        <f t="shared" si="251"/>
        <v/>
      </c>
      <c r="P159" s="304" t="str">
        <f t="shared" ref="P159" si="270">IFERROR(RANK(O159,O148:O162,1),"")</f>
        <v/>
      </c>
      <c r="Q159" s="302" t="str">
        <f t="shared" si="246"/>
        <v/>
      </c>
      <c r="R159" s="333" t="str">
        <f t="shared" ref="R159" si="271">IFERROR(RANK(Q159,Q148:Q162,1),"")</f>
        <v/>
      </c>
      <c r="S159" s="82">
        <f t="shared" si="234"/>
        <v>0</v>
      </c>
      <c r="T159" s="330" t="str">
        <f>IFERROR(ROUND(IFERROR(N159-M159-O159,0)+(SUM(I159:L159)*VLOOKUP(D159,Kategóriák!$C:$N,11,FALSE)/24/60/60),10),"")</f>
        <v/>
      </c>
      <c r="U159" s="82"/>
      <c r="V159" s="445" t="str">
        <f t="shared" si="242"/>
        <v/>
      </c>
    </row>
    <row r="160" spans="2:22" ht="18.600000000000001" hidden="1" customHeight="1" outlineLevel="1" x14ac:dyDescent="0.25">
      <c r="B160" s="187">
        <f>Rajtlista!B160</f>
        <v>0</v>
      </c>
      <c r="C160" s="255" t="str">
        <f>Rajtlista!C160</f>
        <v/>
      </c>
      <c r="D160" s="256" t="str">
        <f t="shared" si="250"/>
        <v>V. kcs. Leány (2003-2004) - 2 km szabadstílus</v>
      </c>
      <c r="E160" s="428" t="str">
        <f>Rajtlista!E160</f>
        <v/>
      </c>
      <c r="F160" s="256" t="str">
        <f>Rajtlista!F160</f>
        <v/>
      </c>
      <c r="G160" s="431" t="str">
        <f>Rajtlista!G160</f>
        <v/>
      </c>
      <c r="H160" s="331"/>
      <c r="I160" s="299">
        <f>'Lövészet beíró'!G154</f>
        <v>0</v>
      </c>
      <c r="J160" s="300">
        <f>'Lövészet beíró'!H154</f>
        <v>0</v>
      </c>
      <c r="K160" s="300">
        <f>'Lövészet beíró'!I154</f>
        <v>0</v>
      </c>
      <c r="L160" s="301">
        <f>'Lövészet beíró'!J154</f>
        <v>0</v>
      </c>
      <c r="M160" s="332" t="str">
        <f>IF(B160&gt;0,Rajtlista!H160,"")</f>
        <v/>
      </c>
      <c r="N160" s="332" t="s">
        <v>34</v>
      </c>
      <c r="O160" s="303" t="str">
        <f t="shared" si="251"/>
        <v/>
      </c>
      <c r="P160" s="304" t="str">
        <f t="shared" ref="P160" si="272">IFERROR(RANK(O160,O148:O162,1),"")</f>
        <v/>
      </c>
      <c r="Q160" s="302" t="str">
        <f t="shared" si="246"/>
        <v/>
      </c>
      <c r="R160" s="333" t="str">
        <f t="shared" ref="R160" si="273">IFERROR(RANK(Q160,Q148:Q162,1),"")</f>
        <v/>
      </c>
      <c r="S160" s="82">
        <f t="shared" si="234"/>
        <v>0</v>
      </c>
      <c r="T160" s="330" t="str">
        <f>IFERROR(ROUND(IFERROR(N160-M160-O160,0)+(SUM(I160:L160)*VLOOKUP(D160,Kategóriák!$C:$N,11,FALSE)/24/60/60),10),"")</f>
        <v/>
      </c>
      <c r="U160" s="82"/>
      <c r="V160" s="445" t="str">
        <f t="shared" si="242"/>
        <v/>
      </c>
    </row>
    <row r="161" spans="2:22" ht="18.600000000000001" hidden="1" customHeight="1" outlineLevel="1" x14ac:dyDescent="0.25">
      <c r="B161" s="187">
        <f>Rajtlista!B161</f>
        <v>0</v>
      </c>
      <c r="C161" s="255" t="str">
        <f>Rajtlista!C161</f>
        <v/>
      </c>
      <c r="D161" s="256" t="str">
        <f t="shared" si="250"/>
        <v>V. kcs. Leány (2003-2004) - 2 km szabadstílus</v>
      </c>
      <c r="E161" s="428" t="str">
        <f>Rajtlista!E161</f>
        <v/>
      </c>
      <c r="F161" s="256" t="str">
        <f>Rajtlista!F161</f>
        <v/>
      </c>
      <c r="G161" s="431" t="str">
        <f>Rajtlista!G161</f>
        <v/>
      </c>
      <c r="H161" s="331"/>
      <c r="I161" s="299">
        <f>'Lövészet beíró'!G155</f>
        <v>0</v>
      </c>
      <c r="J161" s="300">
        <f>'Lövészet beíró'!H155</f>
        <v>0</v>
      </c>
      <c r="K161" s="300">
        <f>'Lövészet beíró'!I155</f>
        <v>0</v>
      </c>
      <c r="L161" s="301">
        <f>'Lövészet beíró'!J155</f>
        <v>0</v>
      </c>
      <c r="M161" s="332" t="str">
        <f>IF(B161&gt;0,Rajtlista!H161,"")</f>
        <v/>
      </c>
      <c r="N161" s="332" t="s">
        <v>34</v>
      </c>
      <c r="O161" s="303" t="str">
        <f t="shared" si="251"/>
        <v/>
      </c>
      <c r="P161" s="304" t="str">
        <f t="shared" ref="P161" si="274">IFERROR(RANK(O161,O148:O162,1),"")</f>
        <v/>
      </c>
      <c r="Q161" s="302" t="str">
        <f t="shared" si="246"/>
        <v/>
      </c>
      <c r="R161" s="333" t="str">
        <f t="shared" ref="R161" si="275">IFERROR(RANK(Q161,Q148:Q162,1),"")</f>
        <v/>
      </c>
      <c r="S161" s="82">
        <f t="shared" si="234"/>
        <v>0</v>
      </c>
      <c r="T161" s="330" t="str">
        <f>IFERROR(ROUND(IFERROR(N161-M161-O161,0)+(SUM(I161:L161)*VLOOKUP(D161,Kategóriák!$C:$N,11,FALSE)/24/60/60),10),"")</f>
        <v/>
      </c>
      <c r="U161" s="82"/>
      <c r="V161" s="445" t="str">
        <f t="shared" si="242"/>
        <v/>
      </c>
    </row>
    <row r="162" spans="2:22" ht="18.600000000000001" hidden="1" customHeight="1" outlineLevel="1" x14ac:dyDescent="0.25">
      <c r="B162" s="187">
        <f>Rajtlista!B162</f>
        <v>0</v>
      </c>
      <c r="C162" s="255" t="str">
        <f>Rajtlista!C162</f>
        <v/>
      </c>
      <c r="D162" s="256" t="str">
        <f t="shared" si="250"/>
        <v>V. kcs. Leány (2003-2004) - 2 km szabadstílus</v>
      </c>
      <c r="E162" s="428" t="str">
        <f>Rajtlista!E162</f>
        <v/>
      </c>
      <c r="F162" s="256" t="str">
        <f>Rajtlista!F162</f>
        <v/>
      </c>
      <c r="G162" s="431" t="str">
        <f>Rajtlista!G162</f>
        <v/>
      </c>
      <c r="H162" s="331"/>
      <c r="I162" s="299">
        <f>'Lövészet beíró'!G156</f>
        <v>0</v>
      </c>
      <c r="J162" s="300">
        <f>'Lövészet beíró'!H156</f>
        <v>0</v>
      </c>
      <c r="K162" s="300">
        <f>'Lövészet beíró'!I156</f>
        <v>0</v>
      </c>
      <c r="L162" s="301">
        <f>'Lövészet beíró'!J156</f>
        <v>0</v>
      </c>
      <c r="M162" s="332" t="str">
        <f>IF(B162&gt;0,Rajtlista!H162,"")</f>
        <v/>
      </c>
      <c r="N162" s="332" t="s">
        <v>34</v>
      </c>
      <c r="O162" s="303" t="str">
        <f t="shared" si="251"/>
        <v/>
      </c>
      <c r="P162" s="304" t="str">
        <f t="shared" ref="P162" si="276">IFERROR(RANK(O162,O148:O162,1),"")</f>
        <v/>
      </c>
      <c r="Q162" s="302" t="str">
        <f t="shared" si="246"/>
        <v/>
      </c>
      <c r="R162" s="333" t="str">
        <f t="shared" ref="R162" si="277">IFERROR(RANK(Q162,Q148:Q162,1),"")</f>
        <v/>
      </c>
      <c r="S162" s="82">
        <f t="shared" si="234"/>
        <v>0</v>
      </c>
      <c r="T162" s="330" t="str">
        <f>IFERROR(ROUND(IFERROR(N162-M162-O162,0)+(SUM(I162:L162)*VLOOKUP(D162,Kategóriák!$C:$N,11,FALSE)/24/60/60),10),"")</f>
        <v/>
      </c>
      <c r="U162" s="82"/>
      <c r="V162" s="445" t="str">
        <f t="shared" si="242"/>
        <v/>
      </c>
    </row>
    <row r="163" spans="2:22" ht="18.600000000000001" customHeight="1" outlineLevel="1" thickBot="1" x14ac:dyDescent="0.3">
      <c r="B163" s="334"/>
      <c r="C163" s="335"/>
      <c r="D163" s="336"/>
      <c r="E163" s="429"/>
      <c r="F163" s="336"/>
      <c r="G163" s="432"/>
      <c r="H163" s="336"/>
      <c r="I163" s="337"/>
      <c r="J163" s="337"/>
      <c r="K163" s="337"/>
      <c r="L163" s="337"/>
      <c r="M163" s="338"/>
      <c r="N163" s="338"/>
      <c r="O163" s="339"/>
      <c r="P163" s="454"/>
      <c r="Q163" s="339"/>
      <c r="R163" s="340"/>
      <c r="S163" s="82">
        <f t="shared" si="234"/>
        <v>0</v>
      </c>
      <c r="T163" s="330" t="str">
        <f>IFERROR(ROUND(IFERROR(N163-M163-O163,0)+(SUM(I163:L163)*VLOOKUP(D163,Kategóriák!$C:$N,11,FALSE)/24/60/60),10),"")</f>
        <v/>
      </c>
      <c r="U163" s="82"/>
      <c r="V163" s="445" t="str">
        <f t="shared" si="242"/>
        <v/>
      </c>
    </row>
    <row r="164" spans="2:22" ht="18.600000000000001" customHeight="1" thickBot="1" x14ac:dyDescent="0.3">
      <c r="B164" s="509" t="str">
        <f>+Rajtlista!B164:G164</f>
        <v>V. kcs. Fiú (2003-2004) - 2 km szabadstílus</v>
      </c>
      <c r="C164" s="510"/>
      <c r="D164" s="511"/>
      <c r="E164" s="511"/>
      <c r="F164" s="511"/>
      <c r="G164" s="512"/>
      <c r="H164" s="341"/>
      <c r="I164" s="280" t="e">
        <f>'Lövészet beíró'!G158</f>
        <v>#N/A</v>
      </c>
      <c r="J164" s="281" t="e">
        <f>'Lövészet beíró'!H158</f>
        <v>#N/A</v>
      </c>
      <c r="K164" s="281" t="e">
        <f>'Lövészet beíró'!I158</f>
        <v>#N/A</v>
      </c>
      <c r="L164" s="282" t="e">
        <f>'Lövészet beíró'!J158</f>
        <v>#N/A</v>
      </c>
      <c r="M164" s="326"/>
      <c r="N164" s="326"/>
      <c r="O164" s="283"/>
      <c r="P164" s="453"/>
      <c r="Q164" s="283"/>
      <c r="R164" s="327"/>
      <c r="S164" s="82" t="str">
        <f t="shared" si="234"/>
        <v>V. kcs. Fiú (2003-2004) - 2 km szabadstílus</v>
      </c>
      <c r="T164" s="330" t="str">
        <f>IFERROR(ROUND(IFERROR(N164-M164-O164,0)+(SUM(I164:L164)*VLOOKUP(D164,Kategóriák!$C:$N,11,FALSE)/24/60/60),10),"")</f>
        <v/>
      </c>
      <c r="U164" s="82"/>
      <c r="V164" s="445" t="str">
        <f t="shared" si="242"/>
        <v/>
      </c>
    </row>
    <row r="165" spans="2:22" ht="18.600000000000001" customHeight="1" outlineLevel="1" x14ac:dyDescent="0.25">
      <c r="B165" s="286">
        <f>Rajtlista!B165</f>
        <v>87</v>
      </c>
      <c r="C165" s="287" t="str">
        <f>Rajtlista!C165</f>
        <v>Korenika Péter</v>
      </c>
      <c r="D165" s="288" t="str">
        <f>+B164</f>
        <v>V. kcs. Fiú (2003-2004) - 2 km szabadstílus</v>
      </c>
      <c r="E165" s="427">
        <f>Rajtlista!E165</f>
        <v>38337</v>
      </c>
      <c r="F165" s="288" t="str">
        <f>Rajtlista!F165</f>
        <v>Bács-Kiskun</v>
      </c>
      <c r="G165" s="430" t="str">
        <f>Rajtlista!G165</f>
        <v>Kecskeméti Református Gimnázium</v>
      </c>
      <c r="H165" s="328"/>
      <c r="I165" s="291">
        <f>'Lövészet beíró'!G159</f>
        <v>0</v>
      </c>
      <c r="J165" s="292">
        <f>'Lövészet beíró'!H159</f>
        <v>0</v>
      </c>
      <c r="K165" s="292">
        <f>'Lövészet beíró'!I159</f>
        <v>0</v>
      </c>
      <c r="L165" s="293">
        <f>'Lövészet beíró'!J159</f>
        <v>0</v>
      </c>
      <c r="M165" s="329">
        <v>0</v>
      </c>
      <c r="N165" s="329" t="s">
        <v>34</v>
      </c>
      <c r="O165" s="303">
        <v>5.0115740740740737E-3</v>
      </c>
      <c r="P165" s="296">
        <f t="shared" ref="P165" si="278">IFERROR(RANK(O165,O165:O179,1),"")</f>
        <v>6</v>
      </c>
      <c r="Q165" s="294" t="str">
        <f t="shared" ref="Q165:Q179" si="279">IF(F165="HUN",O165,"")</f>
        <v/>
      </c>
      <c r="R165" s="296" t="str">
        <f t="shared" ref="R165" si="280">IFERROR(RANK(Q165,Q165:Q179,1),"")</f>
        <v/>
      </c>
      <c r="S165" s="82">
        <f t="shared" si="234"/>
        <v>87</v>
      </c>
      <c r="T165" s="330" t="str">
        <f>IFERROR(ROUND(IFERROR(N165-M165-O165,0)+(SUM(I165:L165)*VLOOKUP(D165,Kategóriák!$C:$N,11,FALSE)/24/60/60),10),"")</f>
        <v/>
      </c>
      <c r="U165" s="82"/>
      <c r="V165" s="445" t="str">
        <f t="shared" si="242"/>
        <v/>
      </c>
    </row>
    <row r="166" spans="2:22" ht="18.600000000000001" customHeight="1" outlineLevel="1" x14ac:dyDescent="0.25">
      <c r="B166" s="187">
        <f>Rajtlista!B166</f>
        <v>88</v>
      </c>
      <c r="C166" s="255" t="str">
        <f>Rajtlista!C166</f>
        <v>Lónyai Levente</v>
      </c>
      <c r="D166" s="256" t="str">
        <f>+D165</f>
        <v>V. kcs. Fiú (2003-2004) - 2 km szabadstílus</v>
      </c>
      <c r="E166" s="428">
        <f>Rajtlista!E166</f>
        <v>38189</v>
      </c>
      <c r="F166" s="256" t="str">
        <f>Rajtlista!F166</f>
        <v>Borsod-A-Z</v>
      </c>
      <c r="G166" s="431" t="str">
        <f>Rajtlista!G166</f>
        <v>Miskolci SZC Bláthy Ottó Villamosipari Szakgimnáziuma</v>
      </c>
      <c r="H166" s="331"/>
      <c r="I166" s="299">
        <f>'Lövészet beíró'!G160</f>
        <v>0</v>
      </c>
      <c r="J166" s="300">
        <f>'Lövészet beíró'!H160</f>
        <v>0</v>
      </c>
      <c r="K166" s="300">
        <f>'Lövészet beíró'!I160</f>
        <v>0</v>
      </c>
      <c r="L166" s="301">
        <f>'Lövészet beíró'!J160</f>
        <v>0</v>
      </c>
      <c r="M166" s="332">
        <v>0</v>
      </c>
      <c r="N166" s="332" t="s">
        <v>34</v>
      </c>
      <c r="O166" s="303">
        <v>4.7685185185185183E-3</v>
      </c>
      <c r="P166" s="304">
        <f t="shared" ref="P166" si="281">IFERROR(RANK(O166,O165:O179,1),"")</f>
        <v>5</v>
      </c>
      <c r="Q166" s="302" t="str">
        <f t="shared" si="279"/>
        <v/>
      </c>
      <c r="R166" s="333" t="str">
        <f t="shared" ref="R166" si="282">IFERROR(RANK(Q166,Q165:Q179,1),"")</f>
        <v/>
      </c>
      <c r="S166" s="82">
        <f t="shared" si="234"/>
        <v>88</v>
      </c>
      <c r="T166" s="330" t="str">
        <f>IFERROR(ROUND(IFERROR(N166-M166-O166,0)+(SUM(I166:L166)*VLOOKUP(D166,Kategóriák!$C:$N,11,FALSE)/24/60/60),10),"")</f>
        <v/>
      </c>
      <c r="U166" s="82"/>
      <c r="V166" s="445" t="str">
        <f t="shared" si="242"/>
        <v/>
      </c>
    </row>
    <row r="167" spans="2:22" ht="18.600000000000001" customHeight="1" outlineLevel="1" x14ac:dyDescent="0.25">
      <c r="B167" s="187">
        <f>Rajtlista!B167</f>
        <v>89</v>
      </c>
      <c r="C167" s="255" t="str">
        <f>Rajtlista!C167</f>
        <v>Bús Bertalan Patrik</v>
      </c>
      <c r="D167" s="256" t="str">
        <f t="shared" ref="D167:D179" si="283">+D166</f>
        <v>V. kcs. Fiú (2003-2004) - 2 km szabadstílus</v>
      </c>
      <c r="E167" s="428">
        <f>Rajtlista!E167</f>
        <v>37739</v>
      </c>
      <c r="F167" s="256" t="str">
        <f>Rajtlista!F167</f>
        <v>Pest</v>
      </c>
      <c r="G167" s="431" t="str">
        <f>Rajtlista!G167</f>
        <v>Gödöllői Református Líceum Gimnázium</v>
      </c>
      <c r="H167" s="331"/>
      <c r="I167" s="299">
        <f>'Lövészet beíró'!G161</f>
        <v>0</v>
      </c>
      <c r="J167" s="300">
        <f>'Lövészet beíró'!H161</f>
        <v>0</v>
      </c>
      <c r="K167" s="300">
        <f>'Lövészet beíró'!I161</f>
        <v>0</v>
      </c>
      <c r="L167" s="301">
        <f>'Lövészet beíró'!J161</f>
        <v>0</v>
      </c>
      <c r="M167" s="332">
        <v>0</v>
      </c>
      <c r="N167" s="332" t="s">
        <v>34</v>
      </c>
      <c r="O167" s="303">
        <v>3.5185185185185185E-3</v>
      </c>
      <c r="P167" s="304">
        <f t="shared" ref="P167" si="284">IFERROR(RANK(O167,O165:O179,1),"")</f>
        <v>3</v>
      </c>
      <c r="Q167" s="302" t="str">
        <f t="shared" si="279"/>
        <v/>
      </c>
      <c r="R167" s="333" t="str">
        <f t="shared" ref="R167" si="285">IFERROR(RANK(Q167,Q165:Q179,1),"")</f>
        <v/>
      </c>
      <c r="S167" s="82">
        <f t="shared" si="234"/>
        <v>89</v>
      </c>
      <c r="T167" s="330" t="str">
        <f>IFERROR(ROUND(IFERROR(N167-M167-O167,0)+(SUM(I167:L167)*VLOOKUP(D167,Kategóriák!$C:$N,11,FALSE)/24/60/60),10),"")</f>
        <v/>
      </c>
      <c r="U167" s="82"/>
      <c r="V167" s="445" t="str">
        <f t="shared" si="242"/>
        <v/>
      </c>
    </row>
    <row r="168" spans="2:22" ht="18.600000000000001" customHeight="1" outlineLevel="1" x14ac:dyDescent="0.25">
      <c r="B168" s="187">
        <f>Rajtlista!B168</f>
        <v>90</v>
      </c>
      <c r="C168" s="255" t="str">
        <f>Rajtlista!C168</f>
        <v>Szilvássy Dániel</v>
      </c>
      <c r="D168" s="256" t="str">
        <f t="shared" si="283"/>
        <v>V. kcs. Fiú (2003-2004) - 2 km szabadstílus</v>
      </c>
      <c r="E168" s="428">
        <f>Rajtlista!E168</f>
        <v>38186</v>
      </c>
      <c r="F168" s="256" t="str">
        <f>Rajtlista!F168</f>
        <v>Budapest</v>
      </c>
      <c r="G168" s="431" t="str">
        <f>Rajtlista!G168</f>
        <v>Lónyay Utcai Református Gimnázium és Kollégium</v>
      </c>
      <c r="H168" s="331"/>
      <c r="I168" s="299">
        <f>'Lövészet beíró'!G162</f>
        <v>0</v>
      </c>
      <c r="J168" s="300">
        <f>'Lövészet beíró'!H162</f>
        <v>0</v>
      </c>
      <c r="K168" s="300">
        <f>'Lövészet beíró'!I162</f>
        <v>0</v>
      </c>
      <c r="L168" s="301">
        <f>'Lövészet beíró'!J162</f>
        <v>0</v>
      </c>
      <c r="M168" s="332">
        <v>0</v>
      </c>
      <c r="N168" s="332" t="s">
        <v>34</v>
      </c>
      <c r="O168" s="303">
        <v>7.789351851851852E-3</v>
      </c>
      <c r="P168" s="304">
        <f t="shared" ref="P168" si="286">IFERROR(RANK(O168,O165:O179,1),"")</f>
        <v>7</v>
      </c>
      <c r="Q168" s="302" t="str">
        <f t="shared" si="279"/>
        <v/>
      </c>
      <c r="R168" s="333" t="str">
        <f t="shared" ref="R168" si="287">IFERROR(RANK(Q168,Q165:Q179,1),"")</f>
        <v/>
      </c>
      <c r="S168" s="82">
        <f t="shared" si="234"/>
        <v>90</v>
      </c>
      <c r="T168" s="330" t="str">
        <f>IFERROR(ROUND(IFERROR(N168-M168-O168,0)+(SUM(I168:L168)*VLOOKUP(D168,Kategóriák!$C:$N,11,FALSE)/24/60/60),10),"")</f>
        <v/>
      </c>
      <c r="U168" s="82"/>
      <c r="V168" s="445" t="str">
        <f t="shared" si="242"/>
        <v/>
      </c>
    </row>
    <row r="169" spans="2:22" ht="18.600000000000001" customHeight="1" outlineLevel="1" x14ac:dyDescent="0.25">
      <c r="B169" s="187">
        <f>Rajtlista!B169</f>
        <v>91</v>
      </c>
      <c r="C169" s="255" t="str">
        <f>Rajtlista!C169</f>
        <v>Holéczy-Fehér Bogdán</v>
      </c>
      <c r="D169" s="256" t="str">
        <f t="shared" si="283"/>
        <v>V. kcs. Fiú (2003-2004) - 2 km szabadstílus</v>
      </c>
      <c r="E169" s="428">
        <f>Rajtlista!E169</f>
        <v>38006</v>
      </c>
      <c r="F169" s="256" t="str">
        <f>Rajtlista!F169</f>
        <v>Budapest</v>
      </c>
      <c r="G169" s="431" t="str">
        <f>Rajtlista!G169</f>
        <v>Budapest I. Kerületi Kosztolányi Dezső Gimnázium</v>
      </c>
      <c r="H169" s="331"/>
      <c r="I169" s="299">
        <f>'Lövészet beíró'!G163</f>
        <v>0</v>
      </c>
      <c r="J169" s="300">
        <f>'Lövészet beíró'!H163</f>
        <v>0</v>
      </c>
      <c r="K169" s="300">
        <f>'Lövészet beíró'!I163</f>
        <v>0</v>
      </c>
      <c r="L169" s="301">
        <f>'Lövészet beíró'!J163</f>
        <v>0</v>
      </c>
      <c r="M169" s="332">
        <v>0</v>
      </c>
      <c r="N169" s="332" t="s">
        <v>34</v>
      </c>
      <c r="O169" s="303">
        <v>3.0439814814814821E-3</v>
      </c>
      <c r="P169" s="304">
        <f t="shared" ref="P169" si="288">IFERROR(RANK(O169,O165:O179,1),"")</f>
        <v>1</v>
      </c>
      <c r="Q169" s="302" t="str">
        <f t="shared" si="279"/>
        <v/>
      </c>
      <c r="R169" s="333" t="str">
        <f t="shared" ref="R169" si="289">IFERROR(RANK(Q169,Q165:Q179,1),"")</f>
        <v/>
      </c>
      <c r="S169" s="82">
        <f t="shared" si="234"/>
        <v>91</v>
      </c>
      <c r="T169" s="330" t="str">
        <f>IFERROR(ROUND(IFERROR(N169-M169-O169,0)+(SUM(I169:L169)*VLOOKUP(D169,Kategóriák!$C:$N,11,FALSE)/24/60/60),10),"")</f>
        <v/>
      </c>
      <c r="U169" s="82"/>
      <c r="V169" s="445" t="str">
        <f t="shared" si="242"/>
        <v/>
      </c>
    </row>
    <row r="170" spans="2:22" ht="18.600000000000001" customHeight="1" outlineLevel="1" x14ac:dyDescent="0.25">
      <c r="B170" s="187">
        <f>Rajtlista!B170</f>
        <v>92</v>
      </c>
      <c r="C170" s="255" t="str">
        <f>Rajtlista!C170</f>
        <v>Kovács Hunor</v>
      </c>
      <c r="D170" s="256" t="str">
        <f t="shared" si="283"/>
        <v>V. kcs. Fiú (2003-2004) - 2 km szabadstílus</v>
      </c>
      <c r="E170" s="428">
        <f>Rajtlista!E170</f>
        <v>38176</v>
      </c>
      <c r="F170" s="256" t="str">
        <f>Rajtlista!F170</f>
        <v>Heves</v>
      </c>
      <c r="G170" s="431" t="str">
        <f>Rajtlista!G170</f>
        <v>Vak Bottyán János Katolikus Műszaki és Közgazdasági Szakgimnázium, Gimnázium és Kollégium</v>
      </c>
      <c r="H170" s="331"/>
      <c r="I170" s="299">
        <f>'Lövészet beíró'!G164</f>
        <v>0</v>
      </c>
      <c r="J170" s="300">
        <f>'Lövészet beíró'!H164</f>
        <v>0</v>
      </c>
      <c r="K170" s="300">
        <f>'Lövészet beíró'!I164</f>
        <v>0</v>
      </c>
      <c r="L170" s="301">
        <f>'Lövészet beíró'!J164</f>
        <v>0</v>
      </c>
      <c r="M170" s="332">
        <v>0</v>
      </c>
      <c r="N170" s="332" t="s">
        <v>34</v>
      </c>
      <c r="O170" s="303">
        <v>3.7152777777777774E-3</v>
      </c>
      <c r="P170" s="304">
        <f t="shared" ref="P170" si="290">IFERROR(RANK(O170,O165:O179,1),"")</f>
        <v>4</v>
      </c>
      <c r="Q170" s="302" t="str">
        <f t="shared" si="279"/>
        <v/>
      </c>
      <c r="R170" s="333" t="str">
        <f t="shared" ref="R170" si="291">IFERROR(RANK(Q170,Q165:Q179,1),"")</f>
        <v/>
      </c>
      <c r="S170" s="82">
        <f t="shared" si="234"/>
        <v>92</v>
      </c>
      <c r="T170" s="330" t="str">
        <f>IFERROR(ROUND(IFERROR(N170-M170-O170,0)+(SUM(I170:L170)*VLOOKUP(D170,Kategóriák!$C:$N,11,FALSE)/24/60/60),10),"")</f>
        <v/>
      </c>
      <c r="U170" s="82"/>
      <c r="V170" s="445" t="str">
        <f t="shared" si="242"/>
        <v/>
      </c>
    </row>
    <row r="171" spans="2:22" ht="18.600000000000001" customHeight="1" outlineLevel="1" x14ac:dyDescent="0.25">
      <c r="B171" s="187">
        <f>Rajtlista!B171</f>
        <v>93</v>
      </c>
      <c r="C171" s="255" t="str">
        <f>Rajtlista!C171</f>
        <v>Gyallai Bercel József</v>
      </c>
      <c r="D171" s="256" t="str">
        <f t="shared" si="283"/>
        <v>V. kcs. Fiú (2003-2004) - 2 km szabadstílus</v>
      </c>
      <c r="E171" s="428">
        <f>Rajtlista!E171</f>
        <v>37927</v>
      </c>
      <c r="F171" s="256" t="str">
        <f>Rajtlista!F171</f>
        <v>Heves</v>
      </c>
      <c r="G171" s="431" t="str">
        <f>Rajtlista!G171</f>
        <v>Egri SZC József Attila Szakgimnáziuma, Szakközépiskolája és Kollégiuma</v>
      </c>
      <c r="H171" s="331"/>
      <c r="I171" s="299">
        <f>'Lövészet beíró'!G165</f>
        <v>0</v>
      </c>
      <c r="J171" s="300">
        <f>'Lövészet beíró'!H165</f>
        <v>0</v>
      </c>
      <c r="K171" s="300">
        <f>'Lövészet beíró'!I165</f>
        <v>0</v>
      </c>
      <c r="L171" s="301">
        <f>'Lövészet beíró'!J165</f>
        <v>0</v>
      </c>
      <c r="M171" s="332">
        <v>0</v>
      </c>
      <c r="N171" s="332" t="s">
        <v>34</v>
      </c>
      <c r="O171" s="303">
        <v>3.2638888888888891E-3</v>
      </c>
      <c r="P171" s="304">
        <f t="shared" ref="P171" si="292">IFERROR(RANK(O171,O165:O179,1),"")</f>
        <v>2</v>
      </c>
      <c r="Q171" s="302" t="str">
        <f t="shared" si="279"/>
        <v/>
      </c>
      <c r="R171" s="333" t="str">
        <f t="shared" ref="R171" si="293">IFERROR(RANK(Q171,Q165:Q179,1),"")</f>
        <v/>
      </c>
      <c r="S171" s="82">
        <f t="shared" si="234"/>
        <v>93</v>
      </c>
      <c r="T171" s="330" t="str">
        <f>IFERROR(ROUND(IFERROR(N171-M171-O171,0)+(SUM(I171:L171)*VLOOKUP(D171,Kategóriák!$C:$N,11,FALSE)/24/60/60),10),"")</f>
        <v/>
      </c>
      <c r="U171" s="82"/>
      <c r="V171" s="445" t="str">
        <f t="shared" si="242"/>
        <v/>
      </c>
    </row>
    <row r="172" spans="2:22" ht="18.600000000000001" hidden="1" customHeight="1" outlineLevel="1" x14ac:dyDescent="0.25">
      <c r="B172" s="187">
        <f>Rajtlista!B172</f>
        <v>0</v>
      </c>
      <c r="C172" s="255" t="str">
        <f>Rajtlista!C172</f>
        <v/>
      </c>
      <c r="D172" s="256" t="str">
        <f t="shared" si="283"/>
        <v>V. kcs. Fiú (2003-2004) - 2 km szabadstílus</v>
      </c>
      <c r="E172" s="428" t="str">
        <f>Rajtlista!E172</f>
        <v/>
      </c>
      <c r="F172" s="256" t="str">
        <f>Rajtlista!F172</f>
        <v/>
      </c>
      <c r="G172" s="431" t="str">
        <f>Rajtlista!G172</f>
        <v/>
      </c>
      <c r="H172" s="331"/>
      <c r="I172" s="299">
        <f>'Lövészet beíró'!G166</f>
        <v>0</v>
      </c>
      <c r="J172" s="300">
        <f>'Lövészet beíró'!H166</f>
        <v>0</v>
      </c>
      <c r="K172" s="300">
        <f>'Lövészet beíró'!I166</f>
        <v>0</v>
      </c>
      <c r="L172" s="301">
        <f>'Lövészet beíró'!J166</f>
        <v>0</v>
      </c>
      <c r="M172" s="332" t="str">
        <f>IF(B172&gt;0,Rajtlista!H172,"")</f>
        <v/>
      </c>
      <c r="N172" s="332" t="s">
        <v>34</v>
      </c>
      <c r="O172" s="303" t="str">
        <f t="shared" ref="O172:O179" si="294">IFERROR(N172-M172,"")</f>
        <v/>
      </c>
      <c r="P172" s="304" t="str">
        <f t="shared" ref="P172" si="295">IFERROR(RANK(O172,O165:O179,1),"")</f>
        <v/>
      </c>
      <c r="Q172" s="302" t="str">
        <f t="shared" si="279"/>
        <v/>
      </c>
      <c r="R172" s="333" t="str">
        <f t="shared" ref="R172" si="296">IFERROR(RANK(Q172,Q165:Q179,1),"")</f>
        <v/>
      </c>
      <c r="S172" s="82">
        <f t="shared" si="234"/>
        <v>0</v>
      </c>
      <c r="T172" s="330" t="str">
        <f>IFERROR(ROUND(IFERROR(N172-M172-O172,0)+(SUM(I172:L172)*VLOOKUP(D172,Kategóriák!$C:$N,11,FALSE)/24/60/60),10),"")</f>
        <v/>
      </c>
      <c r="U172" s="82"/>
      <c r="V172" s="445" t="str">
        <f t="shared" si="242"/>
        <v/>
      </c>
    </row>
    <row r="173" spans="2:22" ht="18.600000000000001" hidden="1" customHeight="1" outlineLevel="1" x14ac:dyDescent="0.25">
      <c r="B173" s="187">
        <f>Rajtlista!B173</f>
        <v>0</v>
      </c>
      <c r="C173" s="255" t="str">
        <f>Rajtlista!C173</f>
        <v/>
      </c>
      <c r="D173" s="256" t="str">
        <f t="shared" si="283"/>
        <v>V. kcs. Fiú (2003-2004) - 2 km szabadstílus</v>
      </c>
      <c r="E173" s="428" t="str">
        <f>Rajtlista!E173</f>
        <v/>
      </c>
      <c r="F173" s="256" t="str">
        <f>Rajtlista!F173</f>
        <v/>
      </c>
      <c r="G173" s="431" t="str">
        <f>Rajtlista!G173</f>
        <v/>
      </c>
      <c r="H173" s="331"/>
      <c r="I173" s="299">
        <f>'Lövészet beíró'!G167</f>
        <v>0</v>
      </c>
      <c r="J173" s="300">
        <f>'Lövészet beíró'!H167</f>
        <v>0</v>
      </c>
      <c r="K173" s="300">
        <f>'Lövészet beíró'!I167</f>
        <v>0</v>
      </c>
      <c r="L173" s="301">
        <f>'Lövészet beíró'!J167</f>
        <v>0</v>
      </c>
      <c r="M173" s="332" t="str">
        <f>IF(B173&gt;0,Rajtlista!H173,"")</f>
        <v/>
      </c>
      <c r="N173" s="332" t="s">
        <v>34</v>
      </c>
      <c r="O173" s="303" t="str">
        <f t="shared" si="294"/>
        <v/>
      </c>
      <c r="P173" s="304" t="str">
        <f t="shared" ref="P173" si="297">IFERROR(RANK(O173,O165:O179,1),"")</f>
        <v/>
      </c>
      <c r="Q173" s="302" t="str">
        <f t="shared" si="279"/>
        <v/>
      </c>
      <c r="R173" s="333" t="str">
        <f t="shared" ref="R173" si="298">IFERROR(RANK(Q173,Q165:Q179,1),"")</f>
        <v/>
      </c>
      <c r="S173" s="82">
        <f t="shared" si="234"/>
        <v>0</v>
      </c>
      <c r="T173" s="330" t="str">
        <f>IFERROR(ROUND(IFERROR(N173-M173-O173,0)+(SUM(I173:L173)*VLOOKUP(D173,Kategóriák!$C:$N,11,FALSE)/24/60/60),10),"")</f>
        <v/>
      </c>
      <c r="U173" s="82"/>
      <c r="V173" s="445" t="str">
        <f t="shared" si="242"/>
        <v/>
      </c>
    </row>
    <row r="174" spans="2:22" ht="18.600000000000001" hidden="1" customHeight="1" outlineLevel="1" x14ac:dyDescent="0.25">
      <c r="B174" s="187">
        <f>Rajtlista!B174</f>
        <v>0</v>
      </c>
      <c r="C174" s="255" t="str">
        <f>Rajtlista!C174</f>
        <v/>
      </c>
      <c r="D174" s="256" t="str">
        <f t="shared" si="283"/>
        <v>V. kcs. Fiú (2003-2004) - 2 km szabadstílus</v>
      </c>
      <c r="E174" s="428" t="str">
        <f>Rajtlista!E174</f>
        <v/>
      </c>
      <c r="F174" s="256" t="str">
        <f>Rajtlista!F174</f>
        <v/>
      </c>
      <c r="G174" s="431" t="str">
        <f>Rajtlista!G174</f>
        <v/>
      </c>
      <c r="H174" s="331"/>
      <c r="I174" s="299">
        <f>'Lövészet beíró'!G168</f>
        <v>0</v>
      </c>
      <c r="J174" s="300">
        <f>'Lövészet beíró'!H168</f>
        <v>0</v>
      </c>
      <c r="K174" s="300">
        <f>'Lövészet beíró'!I168</f>
        <v>0</v>
      </c>
      <c r="L174" s="301">
        <f>'Lövészet beíró'!J168</f>
        <v>0</v>
      </c>
      <c r="M174" s="332" t="str">
        <f>IF(B174&gt;0,Rajtlista!H174,"")</f>
        <v/>
      </c>
      <c r="N174" s="332" t="s">
        <v>34</v>
      </c>
      <c r="O174" s="303" t="str">
        <f t="shared" si="294"/>
        <v/>
      </c>
      <c r="P174" s="304" t="str">
        <f t="shared" ref="P174" si="299">IFERROR(RANK(O174,O165:O179,1),"")</f>
        <v/>
      </c>
      <c r="Q174" s="302" t="str">
        <f t="shared" si="279"/>
        <v/>
      </c>
      <c r="R174" s="333" t="str">
        <f t="shared" ref="R174" si="300">IFERROR(RANK(Q174,Q165:Q179,1),"")</f>
        <v/>
      </c>
      <c r="S174" s="82">
        <f t="shared" si="234"/>
        <v>0</v>
      </c>
      <c r="T174" s="330" t="str">
        <f>IFERROR(ROUND(IFERROR(N174-M174-O174,0)+(SUM(I174:L174)*VLOOKUP(D174,Kategóriák!$C:$N,11,FALSE)/24/60/60),10),"")</f>
        <v/>
      </c>
      <c r="U174" s="82"/>
      <c r="V174" s="445" t="str">
        <f t="shared" si="242"/>
        <v/>
      </c>
    </row>
    <row r="175" spans="2:22" ht="18.600000000000001" hidden="1" customHeight="1" outlineLevel="1" x14ac:dyDescent="0.25">
      <c r="B175" s="187">
        <f>Rajtlista!B175</f>
        <v>0</v>
      </c>
      <c r="C175" s="255" t="str">
        <f>Rajtlista!C175</f>
        <v/>
      </c>
      <c r="D175" s="256" t="str">
        <f t="shared" si="283"/>
        <v>V. kcs. Fiú (2003-2004) - 2 km szabadstílus</v>
      </c>
      <c r="E175" s="428" t="str">
        <f>Rajtlista!E175</f>
        <v/>
      </c>
      <c r="F175" s="256" t="str">
        <f>Rajtlista!F175</f>
        <v/>
      </c>
      <c r="G175" s="431" t="str">
        <f>Rajtlista!G175</f>
        <v/>
      </c>
      <c r="H175" s="331"/>
      <c r="I175" s="299">
        <f>'Lövészet beíró'!G169</f>
        <v>0</v>
      </c>
      <c r="J175" s="300">
        <f>'Lövészet beíró'!H169</f>
        <v>0</v>
      </c>
      <c r="K175" s="300">
        <f>'Lövészet beíró'!I169</f>
        <v>0</v>
      </c>
      <c r="L175" s="301">
        <f>'Lövészet beíró'!J169</f>
        <v>0</v>
      </c>
      <c r="M175" s="332" t="str">
        <f>IF(B175&gt;0,Rajtlista!H175,"")</f>
        <v/>
      </c>
      <c r="N175" s="332" t="s">
        <v>34</v>
      </c>
      <c r="O175" s="303" t="str">
        <f t="shared" si="294"/>
        <v/>
      </c>
      <c r="P175" s="304" t="str">
        <f t="shared" ref="P175" si="301">IFERROR(RANK(O175,O165:O179,1),"")</f>
        <v/>
      </c>
      <c r="Q175" s="302" t="str">
        <f t="shared" si="279"/>
        <v/>
      </c>
      <c r="R175" s="333" t="str">
        <f t="shared" ref="R175" si="302">IFERROR(RANK(Q175,Q165:Q179,1),"")</f>
        <v/>
      </c>
      <c r="S175" s="82">
        <f t="shared" si="234"/>
        <v>0</v>
      </c>
      <c r="T175" s="330" t="str">
        <f>IFERROR(ROUND(IFERROR(N175-M175-O175,0)+(SUM(I175:L175)*VLOOKUP(D175,Kategóriák!$C:$N,11,FALSE)/24/60/60),10),"")</f>
        <v/>
      </c>
      <c r="U175" s="82"/>
      <c r="V175" s="445" t="str">
        <f t="shared" si="242"/>
        <v/>
      </c>
    </row>
    <row r="176" spans="2:22" ht="18.600000000000001" hidden="1" customHeight="1" outlineLevel="1" x14ac:dyDescent="0.25">
      <c r="B176" s="187">
        <f>Rajtlista!B176</f>
        <v>0</v>
      </c>
      <c r="C176" s="255" t="str">
        <f>Rajtlista!C176</f>
        <v/>
      </c>
      <c r="D176" s="256" t="str">
        <f t="shared" si="283"/>
        <v>V. kcs. Fiú (2003-2004) - 2 km szabadstílus</v>
      </c>
      <c r="E176" s="428" t="str">
        <f>Rajtlista!E176</f>
        <v/>
      </c>
      <c r="F176" s="256" t="str">
        <f>Rajtlista!F176</f>
        <v/>
      </c>
      <c r="G176" s="431" t="str">
        <f>Rajtlista!G176</f>
        <v/>
      </c>
      <c r="H176" s="331"/>
      <c r="I176" s="299">
        <f>'Lövészet beíró'!G170</f>
        <v>0</v>
      </c>
      <c r="J176" s="300">
        <f>'Lövészet beíró'!H170</f>
        <v>0</v>
      </c>
      <c r="K176" s="300">
        <f>'Lövészet beíró'!I170</f>
        <v>0</v>
      </c>
      <c r="L176" s="301">
        <f>'Lövészet beíró'!J170</f>
        <v>0</v>
      </c>
      <c r="M176" s="332" t="str">
        <f>IF(B176&gt;0,Rajtlista!H176,"")</f>
        <v/>
      </c>
      <c r="N176" s="332" t="s">
        <v>34</v>
      </c>
      <c r="O176" s="303" t="str">
        <f t="shared" si="294"/>
        <v/>
      </c>
      <c r="P176" s="304" t="str">
        <f t="shared" ref="P176" si="303">IFERROR(RANK(O176,O165:O179,1),"")</f>
        <v/>
      </c>
      <c r="Q176" s="302" t="str">
        <f t="shared" si="279"/>
        <v/>
      </c>
      <c r="R176" s="333" t="str">
        <f t="shared" ref="R176" si="304">IFERROR(RANK(Q176,Q165:Q179,1),"")</f>
        <v/>
      </c>
      <c r="S176" s="82">
        <f t="shared" si="234"/>
        <v>0</v>
      </c>
      <c r="T176" s="330" t="str">
        <f>IFERROR(ROUND(IFERROR(N176-M176-O176,0)+(SUM(I176:L176)*VLOOKUP(D176,Kategóriák!$C:$N,11,FALSE)/24/60/60),10),"")</f>
        <v/>
      </c>
      <c r="U176" s="82"/>
      <c r="V176" s="445" t="str">
        <f t="shared" si="242"/>
        <v/>
      </c>
    </row>
    <row r="177" spans="2:22" ht="18.600000000000001" hidden="1" customHeight="1" outlineLevel="1" x14ac:dyDescent="0.25">
      <c r="B177" s="187">
        <f>Rajtlista!B177</f>
        <v>0</v>
      </c>
      <c r="C177" s="255" t="str">
        <f>Rajtlista!C177</f>
        <v/>
      </c>
      <c r="D177" s="256" t="str">
        <f t="shared" si="283"/>
        <v>V. kcs. Fiú (2003-2004) - 2 km szabadstílus</v>
      </c>
      <c r="E177" s="428" t="str">
        <f>Rajtlista!E177</f>
        <v/>
      </c>
      <c r="F177" s="256" t="str">
        <f>Rajtlista!F177</f>
        <v/>
      </c>
      <c r="G177" s="431" t="str">
        <f>Rajtlista!G177</f>
        <v/>
      </c>
      <c r="H177" s="331"/>
      <c r="I177" s="299">
        <f>'Lövészet beíró'!G171</f>
        <v>0</v>
      </c>
      <c r="J177" s="300">
        <f>'Lövészet beíró'!H171</f>
        <v>0</v>
      </c>
      <c r="K177" s="300">
        <f>'Lövészet beíró'!I171</f>
        <v>0</v>
      </c>
      <c r="L177" s="301">
        <f>'Lövészet beíró'!J171</f>
        <v>0</v>
      </c>
      <c r="M177" s="332" t="str">
        <f>IF(B177&gt;0,Rajtlista!H177,"")</f>
        <v/>
      </c>
      <c r="N177" s="332" t="s">
        <v>34</v>
      </c>
      <c r="O177" s="303" t="str">
        <f t="shared" si="294"/>
        <v/>
      </c>
      <c r="P177" s="304" t="str">
        <f t="shared" ref="P177" si="305">IFERROR(RANK(O177,O165:O179,1),"")</f>
        <v/>
      </c>
      <c r="Q177" s="302" t="str">
        <f t="shared" si="279"/>
        <v/>
      </c>
      <c r="R177" s="333" t="str">
        <f t="shared" ref="R177" si="306">IFERROR(RANK(Q177,Q165:Q179,1),"")</f>
        <v/>
      </c>
      <c r="S177" s="82">
        <f t="shared" si="234"/>
        <v>0</v>
      </c>
      <c r="T177" s="330" t="str">
        <f>IFERROR(ROUND(IFERROR(N177-M177-O177,0)+(SUM(I177:L177)*VLOOKUP(D177,Kategóriák!$C:$N,11,FALSE)/24/60/60),10),"")</f>
        <v/>
      </c>
      <c r="U177" s="82"/>
      <c r="V177" s="445" t="str">
        <f t="shared" si="242"/>
        <v/>
      </c>
    </row>
    <row r="178" spans="2:22" ht="18.600000000000001" hidden="1" customHeight="1" outlineLevel="1" x14ac:dyDescent="0.25">
      <c r="B178" s="187">
        <f>Rajtlista!B178</f>
        <v>0</v>
      </c>
      <c r="C178" s="255" t="str">
        <f>Rajtlista!C178</f>
        <v/>
      </c>
      <c r="D178" s="256" t="str">
        <f t="shared" si="283"/>
        <v>V. kcs. Fiú (2003-2004) - 2 km szabadstílus</v>
      </c>
      <c r="E178" s="428" t="str">
        <f>Rajtlista!E178</f>
        <v/>
      </c>
      <c r="F178" s="256" t="str">
        <f>Rajtlista!F178</f>
        <v/>
      </c>
      <c r="G178" s="431" t="str">
        <f>Rajtlista!G178</f>
        <v/>
      </c>
      <c r="H178" s="331"/>
      <c r="I178" s="299">
        <f>'Lövészet beíró'!G172</f>
        <v>0</v>
      </c>
      <c r="J178" s="300">
        <f>'Lövészet beíró'!H172</f>
        <v>0</v>
      </c>
      <c r="K178" s="300">
        <f>'Lövészet beíró'!I172</f>
        <v>0</v>
      </c>
      <c r="L178" s="301">
        <f>'Lövészet beíró'!J172</f>
        <v>0</v>
      </c>
      <c r="M178" s="332" t="str">
        <f>IF(B178&gt;0,Rajtlista!H178,"")</f>
        <v/>
      </c>
      <c r="N178" s="332" t="s">
        <v>34</v>
      </c>
      <c r="O178" s="303" t="str">
        <f t="shared" si="294"/>
        <v/>
      </c>
      <c r="P178" s="304" t="str">
        <f t="shared" ref="P178" si="307">IFERROR(RANK(O178,O165:O179,1),"")</f>
        <v/>
      </c>
      <c r="Q178" s="302" t="str">
        <f t="shared" si="279"/>
        <v/>
      </c>
      <c r="R178" s="333" t="str">
        <f t="shared" ref="R178" si="308">IFERROR(RANK(Q178,Q165:Q179,1),"")</f>
        <v/>
      </c>
      <c r="S178" s="82">
        <f t="shared" si="234"/>
        <v>0</v>
      </c>
      <c r="T178" s="330" t="str">
        <f>IFERROR(ROUND(IFERROR(N178-M178-O178,0)+(SUM(I178:L178)*VLOOKUP(D178,Kategóriák!$C:$N,11,FALSE)/24/60/60),10),"")</f>
        <v/>
      </c>
      <c r="U178" s="82"/>
      <c r="V178" s="445" t="str">
        <f t="shared" si="242"/>
        <v/>
      </c>
    </row>
    <row r="179" spans="2:22" ht="18.600000000000001" hidden="1" customHeight="1" outlineLevel="1" x14ac:dyDescent="0.25">
      <c r="B179" s="187">
        <f>Rajtlista!B179</f>
        <v>0</v>
      </c>
      <c r="C179" s="255" t="str">
        <f>Rajtlista!C179</f>
        <v/>
      </c>
      <c r="D179" s="256" t="str">
        <f t="shared" si="283"/>
        <v>V. kcs. Fiú (2003-2004) - 2 km szabadstílus</v>
      </c>
      <c r="E179" s="428" t="str">
        <f>Rajtlista!E179</f>
        <v/>
      </c>
      <c r="F179" s="256" t="str">
        <f>Rajtlista!F179</f>
        <v/>
      </c>
      <c r="G179" s="431" t="str">
        <f>Rajtlista!G179</f>
        <v/>
      </c>
      <c r="H179" s="331"/>
      <c r="I179" s="299">
        <f>'Lövészet beíró'!G173</f>
        <v>0</v>
      </c>
      <c r="J179" s="300">
        <f>'Lövészet beíró'!H173</f>
        <v>0</v>
      </c>
      <c r="K179" s="300">
        <f>'Lövészet beíró'!I173</f>
        <v>0</v>
      </c>
      <c r="L179" s="301">
        <f>'Lövészet beíró'!J173</f>
        <v>0</v>
      </c>
      <c r="M179" s="332" t="str">
        <f>IF(B179&gt;0,Rajtlista!H179,"")</f>
        <v/>
      </c>
      <c r="N179" s="332" t="s">
        <v>34</v>
      </c>
      <c r="O179" s="303" t="str">
        <f t="shared" si="294"/>
        <v/>
      </c>
      <c r="P179" s="304" t="str">
        <f t="shared" ref="P179" si="309">IFERROR(RANK(O179,O165:O179,1),"")</f>
        <v/>
      </c>
      <c r="Q179" s="302" t="str">
        <f t="shared" si="279"/>
        <v/>
      </c>
      <c r="R179" s="333" t="str">
        <f t="shared" ref="R179" si="310">IFERROR(RANK(Q179,Q165:Q179,1),"")</f>
        <v/>
      </c>
      <c r="S179" s="82">
        <f t="shared" si="234"/>
        <v>0</v>
      </c>
      <c r="T179" s="330" t="str">
        <f>IFERROR(ROUND(IFERROR(N179-M179-O179,0)+(SUM(I179:L179)*VLOOKUP(D179,Kategóriák!$C:$N,11,FALSE)/24/60/60),10),"")</f>
        <v/>
      </c>
      <c r="U179" s="82"/>
      <c r="V179" s="445" t="str">
        <f t="shared" si="242"/>
        <v/>
      </c>
    </row>
    <row r="180" spans="2:22" ht="18.600000000000001" customHeight="1" outlineLevel="1" thickBot="1" x14ac:dyDescent="0.3">
      <c r="B180" s="334"/>
      <c r="C180" s="335"/>
      <c r="D180" s="336"/>
      <c r="E180" s="429"/>
      <c r="F180" s="336"/>
      <c r="G180" s="432"/>
      <c r="H180" s="336"/>
      <c r="I180" s="337"/>
      <c r="J180" s="337"/>
      <c r="K180" s="337"/>
      <c r="L180" s="337"/>
      <c r="M180" s="338"/>
      <c r="N180" s="338"/>
      <c r="O180" s="339"/>
      <c r="P180" s="454"/>
      <c r="Q180" s="339"/>
      <c r="R180" s="340"/>
      <c r="S180" s="82">
        <f t="shared" si="234"/>
        <v>0</v>
      </c>
      <c r="T180" s="330" t="str">
        <f>IFERROR(ROUND(IFERROR(N180-M180-O180,0)+(SUM(I180:L180)*VLOOKUP(D180,Kategóriák!$C:$N,11,FALSE)/24/60/60),10),"")</f>
        <v/>
      </c>
      <c r="U180" s="82"/>
      <c r="V180" s="445" t="str">
        <f t="shared" si="242"/>
        <v/>
      </c>
    </row>
    <row r="181" spans="2:22" ht="18.600000000000001" customHeight="1" thickBot="1" x14ac:dyDescent="0.3">
      <c r="B181" s="509" t="str">
        <f>+Rajtlista!B181:G181</f>
        <v>VI. kcs. Leány (-2002) - 3 km szabadstílus</v>
      </c>
      <c r="C181" s="510"/>
      <c r="D181" s="511"/>
      <c r="E181" s="511"/>
      <c r="F181" s="511"/>
      <c r="G181" s="512"/>
      <c r="H181" s="341"/>
      <c r="I181" s="280" t="e">
        <f>'Lövészet beíró'!G175</f>
        <v>#N/A</v>
      </c>
      <c r="J181" s="281" t="e">
        <f>'Lövészet beíró'!H175</f>
        <v>#N/A</v>
      </c>
      <c r="K181" s="281" t="e">
        <f>'Lövészet beíró'!I175</f>
        <v>#N/A</v>
      </c>
      <c r="L181" s="282" t="e">
        <f>'Lövészet beíró'!J175</f>
        <v>#N/A</v>
      </c>
      <c r="M181" s="326"/>
      <c r="N181" s="326"/>
      <c r="O181" s="283"/>
      <c r="P181" s="453"/>
      <c r="Q181" s="283"/>
      <c r="R181" s="327"/>
      <c r="S181" s="82" t="str">
        <f t="shared" si="234"/>
        <v>VI. kcs. Leány (-2002) - 3 km szabadstílus</v>
      </c>
      <c r="T181" s="330" t="str">
        <f>IFERROR(ROUND(IFERROR(N181-M181-O181,0)+(SUM(I181:L181)*VLOOKUP(D181,Kategóriák!$C:$N,11,FALSE)/24/60/60),10),"")</f>
        <v/>
      </c>
      <c r="U181" s="82"/>
      <c r="V181" s="445" t="str">
        <f t="shared" si="242"/>
        <v/>
      </c>
    </row>
    <row r="182" spans="2:22" ht="18.600000000000001" customHeight="1" outlineLevel="1" x14ac:dyDescent="0.25">
      <c r="B182" s="286">
        <f>Rajtlista!B182</f>
        <v>94</v>
      </c>
      <c r="C182" s="287" t="str">
        <f>Rajtlista!C182</f>
        <v>Gonda Réka</v>
      </c>
      <c r="D182" s="288" t="str">
        <f>+B181</f>
        <v>VI. kcs. Leány (-2002) - 3 km szabadstílus</v>
      </c>
      <c r="E182" s="427">
        <f>Rajtlista!E182</f>
        <v>37466</v>
      </c>
      <c r="F182" s="288" t="str">
        <f>Rajtlista!F182</f>
        <v>Pest</v>
      </c>
      <c r="G182" s="430" t="str">
        <f>Rajtlista!G182</f>
        <v>Gödöllői Református Líceum Gimnázium</v>
      </c>
      <c r="H182" s="328"/>
      <c r="I182" s="291">
        <f>'Lövészet beíró'!G176</f>
        <v>0</v>
      </c>
      <c r="J182" s="292">
        <f>'Lövészet beíró'!H176</f>
        <v>0</v>
      </c>
      <c r="K182" s="292">
        <f>'Lövészet beíró'!I176</f>
        <v>0</v>
      </c>
      <c r="L182" s="293">
        <f>'Lövészet beíró'!J176</f>
        <v>0</v>
      </c>
      <c r="M182" s="329">
        <v>0</v>
      </c>
      <c r="N182" s="329" t="s">
        <v>34</v>
      </c>
      <c r="O182" s="295">
        <v>8.4490740740740741E-3</v>
      </c>
      <c r="P182" s="296">
        <f t="shared" ref="P182" si="311">IFERROR(RANK(O182,O182:O196,1),"")</f>
        <v>3</v>
      </c>
      <c r="Q182" s="294" t="str">
        <f t="shared" ref="Q182:Q196" si="312">IF(F182="HUN",O182,"")</f>
        <v/>
      </c>
      <c r="R182" s="296" t="str">
        <f t="shared" ref="R182" si="313">IFERROR(RANK(Q182,Q182:Q196,1),"")</f>
        <v/>
      </c>
      <c r="S182" s="82">
        <f t="shared" si="234"/>
        <v>94</v>
      </c>
      <c r="T182" s="330" t="str">
        <f>IFERROR(ROUND(IFERROR(N182-M182-O182,0)+(SUM(I182:L182)*VLOOKUP(D182,Kategóriák!$C:$N,11,FALSE)/24/60/60),10),"")</f>
        <v/>
      </c>
      <c r="U182" s="82"/>
      <c r="V182" s="445" t="str">
        <f t="shared" si="242"/>
        <v/>
      </c>
    </row>
    <row r="183" spans="2:22" ht="18.600000000000001" customHeight="1" outlineLevel="1" x14ac:dyDescent="0.25">
      <c r="B183" s="187">
        <f>Rajtlista!B183</f>
        <v>95</v>
      </c>
      <c r="C183" s="255" t="str">
        <f>Rajtlista!C183</f>
        <v>Kocsik Nóra</v>
      </c>
      <c r="D183" s="256" t="str">
        <f>+D182</f>
        <v>VI. kcs. Leány (-2002) - 3 km szabadstílus</v>
      </c>
      <c r="E183" s="428">
        <f>Rajtlista!E183</f>
        <v>37105</v>
      </c>
      <c r="F183" s="256" t="str">
        <f>Rajtlista!F183</f>
        <v>Heves</v>
      </c>
      <c r="G183" s="431" t="str">
        <f>Rajtlista!G183</f>
        <v>Neumann János Gimnázium, Szakgimnázium és Kollégium</v>
      </c>
      <c r="H183" s="331"/>
      <c r="I183" s="299">
        <f>'Lövészet beíró'!G177</f>
        <v>0</v>
      </c>
      <c r="J183" s="300">
        <f>'Lövészet beíró'!H177</f>
        <v>0</v>
      </c>
      <c r="K183" s="300">
        <f>'Lövészet beíró'!I177</f>
        <v>0</v>
      </c>
      <c r="L183" s="301">
        <f>'Lövészet beíró'!J177</f>
        <v>0</v>
      </c>
      <c r="M183" s="332">
        <v>0</v>
      </c>
      <c r="N183" s="332" t="s">
        <v>34</v>
      </c>
      <c r="O183" s="303">
        <v>5.3587962962962964E-3</v>
      </c>
      <c r="P183" s="304">
        <f t="shared" ref="P183" si="314">IFERROR(RANK(O183,O182:O196,1),"")</f>
        <v>1</v>
      </c>
      <c r="Q183" s="302" t="str">
        <f t="shared" si="312"/>
        <v/>
      </c>
      <c r="R183" s="333" t="str">
        <f t="shared" ref="R183" si="315">IFERROR(RANK(Q183,Q182:Q196,1),"")</f>
        <v/>
      </c>
      <c r="S183" s="82">
        <f t="shared" si="234"/>
        <v>95</v>
      </c>
      <c r="T183" s="330" t="str">
        <f>IFERROR(ROUND(IFERROR(N183-M183-O183,0)+(SUM(I183:L183)*VLOOKUP(D183,Kategóriák!$C:$N,11,FALSE)/24/60/60),10),"")</f>
        <v/>
      </c>
      <c r="U183" s="82"/>
      <c r="V183" s="445" t="str">
        <f t="shared" si="242"/>
        <v/>
      </c>
    </row>
    <row r="184" spans="2:22" ht="18.600000000000001" customHeight="1" outlineLevel="1" x14ac:dyDescent="0.25">
      <c r="B184" s="187">
        <f>Rajtlista!B184</f>
        <v>96</v>
      </c>
      <c r="C184" s="255" t="str">
        <f>Rajtlista!C184</f>
        <v>Balogh Zita</v>
      </c>
      <c r="D184" s="256" t="str">
        <f t="shared" ref="D184:D196" si="316">+D183</f>
        <v>VI. kcs. Leány (-2002) - 3 km szabadstílus</v>
      </c>
      <c r="E184" s="428">
        <f>Rajtlista!E184</f>
        <v>37318</v>
      </c>
      <c r="F184" s="256" t="str">
        <f>Rajtlista!F184</f>
        <v>Budapest</v>
      </c>
      <c r="G184" s="431" t="str">
        <f>Rajtlista!G184</f>
        <v>Kanizsay Dorottya Katolikus Gimnázium, Egészségügyi Szakközépiskola és Szakgimnázium</v>
      </c>
      <c r="H184" s="331"/>
      <c r="I184" s="299">
        <f>'Lövészet beíró'!G178</f>
        <v>0</v>
      </c>
      <c r="J184" s="300">
        <f>'Lövészet beíró'!H178</f>
        <v>0</v>
      </c>
      <c r="K184" s="300">
        <f>'Lövészet beíró'!I178</f>
        <v>0</v>
      </c>
      <c r="L184" s="301">
        <f>'Lövészet beíró'!J178</f>
        <v>0</v>
      </c>
      <c r="M184" s="332">
        <v>0</v>
      </c>
      <c r="N184" s="332" t="s">
        <v>34</v>
      </c>
      <c r="O184" s="303">
        <v>1.0706018518518517E-2</v>
      </c>
      <c r="P184" s="304">
        <f t="shared" ref="P184" si="317">IFERROR(RANK(O184,O182:O196,1),"")</f>
        <v>4</v>
      </c>
      <c r="Q184" s="302" t="str">
        <f t="shared" si="312"/>
        <v/>
      </c>
      <c r="R184" s="333" t="str">
        <f t="shared" ref="R184" si="318">IFERROR(RANK(Q184,Q182:Q196,1),"")</f>
        <v/>
      </c>
      <c r="S184" s="82">
        <f t="shared" si="234"/>
        <v>96</v>
      </c>
      <c r="T184" s="330" t="str">
        <f>IFERROR(ROUND(IFERROR(N184-M184-O184,0)+(SUM(I184:L184)*VLOOKUP(D184,Kategóriák!$C:$N,11,FALSE)/24/60/60),10),"")</f>
        <v/>
      </c>
      <c r="U184" s="82"/>
      <c r="V184" s="445" t="str">
        <f t="shared" si="242"/>
        <v/>
      </c>
    </row>
    <row r="185" spans="2:22" ht="18.600000000000001" customHeight="1" outlineLevel="1" x14ac:dyDescent="0.25">
      <c r="B185" s="187">
        <f>Rajtlista!B185</f>
        <v>97</v>
      </c>
      <c r="C185" s="255" t="str">
        <f>Rajtlista!C185</f>
        <v>Németh Luca</v>
      </c>
      <c r="D185" s="256" t="str">
        <f t="shared" si="316"/>
        <v>VI. kcs. Leány (-2002) - 3 km szabadstílus</v>
      </c>
      <c r="E185" s="428">
        <f>Rajtlista!E185</f>
        <v>37545</v>
      </c>
      <c r="F185" s="256" t="str">
        <f>Rajtlista!F185</f>
        <v>Borsod-A-Z</v>
      </c>
      <c r="G185" s="431" t="str">
        <f>Rajtlista!G185</f>
        <v>Fényi Gyula Jezsuita Gimnázium és Kollégium</v>
      </c>
      <c r="H185" s="331"/>
      <c r="I185" s="299">
        <f>'Lövészet beíró'!G179</f>
        <v>0</v>
      </c>
      <c r="J185" s="300">
        <f>'Lövészet beíró'!H179</f>
        <v>0</v>
      </c>
      <c r="K185" s="300">
        <f>'Lövészet beíró'!I179</f>
        <v>0</v>
      </c>
      <c r="L185" s="301">
        <f>'Lövészet beíró'!J179</f>
        <v>0</v>
      </c>
      <c r="M185" s="332">
        <v>0</v>
      </c>
      <c r="N185" s="332" t="s">
        <v>34</v>
      </c>
      <c r="O185" s="303">
        <v>7.1180555555555554E-3</v>
      </c>
      <c r="P185" s="304">
        <f t="shared" ref="P185" si="319">IFERROR(RANK(O185,O182:O196,1),"")</f>
        <v>2</v>
      </c>
      <c r="Q185" s="302" t="str">
        <f t="shared" si="312"/>
        <v/>
      </c>
      <c r="R185" s="333" t="str">
        <f t="shared" ref="R185" si="320">IFERROR(RANK(Q185,Q182:Q196,1),"")</f>
        <v/>
      </c>
      <c r="S185" s="82">
        <f t="shared" si="234"/>
        <v>97</v>
      </c>
      <c r="T185" s="330" t="str">
        <f>IFERROR(ROUND(IFERROR(N185-M185-O185,0)+(SUM(I185:L185)*VLOOKUP(D185,Kategóriák!$C:$N,11,FALSE)/24/60/60),10),"")</f>
        <v/>
      </c>
      <c r="U185" s="82"/>
      <c r="V185" s="445" t="str">
        <f t="shared" si="242"/>
        <v/>
      </c>
    </row>
    <row r="186" spans="2:22" ht="18.600000000000001" hidden="1" customHeight="1" outlineLevel="1" x14ac:dyDescent="0.25">
      <c r="B186" s="187">
        <f>Rajtlista!B186</f>
        <v>0</v>
      </c>
      <c r="C186" s="255" t="str">
        <f>Rajtlista!C186</f>
        <v/>
      </c>
      <c r="D186" s="256" t="str">
        <f t="shared" si="316"/>
        <v>VI. kcs. Leány (-2002) - 3 km szabadstílus</v>
      </c>
      <c r="E186" s="428" t="str">
        <f>Rajtlista!E186</f>
        <v/>
      </c>
      <c r="F186" s="256" t="str">
        <f>Rajtlista!F186</f>
        <v/>
      </c>
      <c r="G186" s="431" t="str">
        <f>Rajtlista!G186</f>
        <v/>
      </c>
      <c r="H186" s="331"/>
      <c r="I186" s="299">
        <f>'Lövészet beíró'!G180</f>
        <v>0</v>
      </c>
      <c r="J186" s="300">
        <f>'Lövészet beíró'!H180</f>
        <v>0</v>
      </c>
      <c r="K186" s="300">
        <f>'Lövészet beíró'!I180</f>
        <v>0</v>
      </c>
      <c r="L186" s="301">
        <f>'Lövészet beíró'!J180</f>
        <v>0</v>
      </c>
      <c r="M186" s="332" t="str">
        <f>IF(B186&gt;0,Rajtlista!H186,"")</f>
        <v/>
      </c>
      <c r="N186" s="332" t="s">
        <v>34</v>
      </c>
      <c r="O186" s="303" t="str">
        <f t="shared" ref="O186:O196" si="321">IFERROR(N186-M186,"")</f>
        <v/>
      </c>
      <c r="P186" s="304" t="str">
        <f t="shared" ref="P186" si="322">IFERROR(RANK(O186,O182:O196,1),"")</f>
        <v/>
      </c>
      <c r="Q186" s="302" t="str">
        <f t="shared" si="312"/>
        <v/>
      </c>
      <c r="R186" s="333" t="str">
        <f t="shared" ref="R186" si="323">IFERROR(RANK(Q186,Q182:Q196,1),"")</f>
        <v/>
      </c>
      <c r="S186" s="82">
        <f t="shared" si="234"/>
        <v>0</v>
      </c>
      <c r="T186" s="330" t="str">
        <f>IFERROR(ROUND(IFERROR(N186-M186-O186,0)+(SUM(I186:L186)*VLOOKUP(D186,Kategóriák!$C:$N,11,FALSE)/24/60/60),10),"")</f>
        <v/>
      </c>
      <c r="U186" s="82"/>
      <c r="V186" s="445" t="str">
        <f t="shared" si="242"/>
        <v/>
      </c>
    </row>
    <row r="187" spans="2:22" ht="18.600000000000001" hidden="1" customHeight="1" outlineLevel="1" x14ac:dyDescent="0.25">
      <c r="B187" s="187">
        <f>Rajtlista!B187</f>
        <v>0</v>
      </c>
      <c r="C187" s="255" t="str">
        <f>Rajtlista!C187</f>
        <v/>
      </c>
      <c r="D187" s="256" t="str">
        <f t="shared" si="316"/>
        <v>VI. kcs. Leány (-2002) - 3 km szabadstílus</v>
      </c>
      <c r="E187" s="428" t="str">
        <f>Rajtlista!E187</f>
        <v/>
      </c>
      <c r="F187" s="256" t="str">
        <f>Rajtlista!F187</f>
        <v/>
      </c>
      <c r="G187" s="431" t="str">
        <f>Rajtlista!G187</f>
        <v/>
      </c>
      <c r="H187" s="331"/>
      <c r="I187" s="299">
        <f>'Lövészet beíró'!G181</f>
        <v>0</v>
      </c>
      <c r="J187" s="300">
        <f>'Lövészet beíró'!H181</f>
        <v>0</v>
      </c>
      <c r="K187" s="300">
        <f>'Lövészet beíró'!I181</f>
        <v>0</v>
      </c>
      <c r="L187" s="301">
        <f>'Lövészet beíró'!J181</f>
        <v>0</v>
      </c>
      <c r="M187" s="332" t="str">
        <f>IF(B187&gt;0,Rajtlista!H187,"")</f>
        <v/>
      </c>
      <c r="N187" s="332" t="s">
        <v>34</v>
      </c>
      <c r="O187" s="303" t="str">
        <f t="shared" si="321"/>
        <v/>
      </c>
      <c r="P187" s="304" t="str">
        <f t="shared" ref="P187" si="324">IFERROR(RANK(O187,O182:O196,1),"")</f>
        <v/>
      </c>
      <c r="Q187" s="302" t="str">
        <f t="shared" si="312"/>
        <v/>
      </c>
      <c r="R187" s="333" t="str">
        <f t="shared" ref="R187" si="325">IFERROR(RANK(Q187,Q182:Q196,1),"")</f>
        <v/>
      </c>
      <c r="S187" s="82">
        <f t="shared" si="234"/>
        <v>0</v>
      </c>
      <c r="T187" s="330" t="str">
        <f>IFERROR(ROUND(IFERROR(N187-M187-O187,0)+(SUM(I187:L187)*VLOOKUP(D187,Kategóriák!$C:$N,11,FALSE)/24/60/60),10),"")</f>
        <v/>
      </c>
      <c r="U187" s="82"/>
      <c r="V187" s="445" t="str">
        <f t="shared" si="242"/>
        <v/>
      </c>
    </row>
    <row r="188" spans="2:22" ht="18.600000000000001" hidden="1" customHeight="1" outlineLevel="1" x14ac:dyDescent="0.25">
      <c r="B188" s="187">
        <f>Rajtlista!B188</f>
        <v>0</v>
      </c>
      <c r="C188" s="255" t="str">
        <f>Rajtlista!C188</f>
        <v/>
      </c>
      <c r="D188" s="256" t="str">
        <f t="shared" si="316"/>
        <v>VI. kcs. Leány (-2002) - 3 km szabadstílus</v>
      </c>
      <c r="E188" s="428" t="str">
        <f>Rajtlista!E188</f>
        <v/>
      </c>
      <c r="F188" s="256" t="str">
        <f>Rajtlista!F188</f>
        <v/>
      </c>
      <c r="G188" s="431" t="str">
        <f>Rajtlista!G188</f>
        <v/>
      </c>
      <c r="H188" s="331"/>
      <c r="I188" s="299">
        <f>'Lövészet beíró'!G182</f>
        <v>0</v>
      </c>
      <c r="J188" s="300">
        <f>'Lövészet beíró'!H182</f>
        <v>0</v>
      </c>
      <c r="K188" s="300">
        <f>'Lövészet beíró'!I182</f>
        <v>0</v>
      </c>
      <c r="L188" s="301">
        <f>'Lövészet beíró'!J182</f>
        <v>0</v>
      </c>
      <c r="M188" s="332" t="str">
        <f>IF(B188&gt;0,Rajtlista!H188,"")</f>
        <v/>
      </c>
      <c r="N188" s="332" t="s">
        <v>34</v>
      </c>
      <c r="O188" s="303" t="str">
        <f t="shared" si="321"/>
        <v/>
      </c>
      <c r="P188" s="304" t="str">
        <f t="shared" ref="P188" si="326">IFERROR(RANK(O188,O182:O196,1),"")</f>
        <v/>
      </c>
      <c r="Q188" s="302" t="str">
        <f t="shared" si="312"/>
        <v/>
      </c>
      <c r="R188" s="333" t="str">
        <f t="shared" ref="R188" si="327">IFERROR(RANK(Q188,Q182:Q196,1),"")</f>
        <v/>
      </c>
      <c r="S188" s="82">
        <f t="shared" si="234"/>
        <v>0</v>
      </c>
      <c r="T188" s="330" t="str">
        <f>IFERROR(ROUND(IFERROR(N188-M188-O188,0)+(SUM(I188:L188)*VLOOKUP(D188,Kategóriák!$C:$N,11,FALSE)/24/60/60),10),"")</f>
        <v/>
      </c>
      <c r="U188" s="82"/>
      <c r="V188" s="445" t="str">
        <f t="shared" si="242"/>
        <v/>
      </c>
    </row>
    <row r="189" spans="2:22" ht="18.600000000000001" hidden="1" customHeight="1" outlineLevel="1" x14ac:dyDescent="0.25">
      <c r="B189" s="187">
        <f>Rajtlista!B189</f>
        <v>0</v>
      </c>
      <c r="C189" s="255" t="str">
        <f>Rajtlista!C189</f>
        <v/>
      </c>
      <c r="D189" s="256" t="str">
        <f t="shared" si="316"/>
        <v>VI. kcs. Leány (-2002) - 3 km szabadstílus</v>
      </c>
      <c r="E189" s="428" t="str">
        <f>Rajtlista!E189</f>
        <v/>
      </c>
      <c r="F189" s="256" t="str">
        <f>Rajtlista!F189</f>
        <v/>
      </c>
      <c r="G189" s="431" t="str">
        <f>Rajtlista!G189</f>
        <v/>
      </c>
      <c r="H189" s="331"/>
      <c r="I189" s="299">
        <f>'Lövészet beíró'!G183</f>
        <v>0</v>
      </c>
      <c r="J189" s="300">
        <f>'Lövészet beíró'!H183</f>
        <v>0</v>
      </c>
      <c r="K189" s="300">
        <f>'Lövészet beíró'!I183</f>
        <v>0</v>
      </c>
      <c r="L189" s="301">
        <f>'Lövészet beíró'!J183</f>
        <v>0</v>
      </c>
      <c r="M189" s="332" t="str">
        <f>IF(B189&gt;0,Rajtlista!H189,"")</f>
        <v/>
      </c>
      <c r="N189" s="332" t="s">
        <v>34</v>
      </c>
      <c r="O189" s="303" t="str">
        <f t="shared" si="321"/>
        <v/>
      </c>
      <c r="P189" s="304" t="str">
        <f t="shared" ref="P189" si="328">IFERROR(RANK(O189,O182:O196,1),"")</f>
        <v/>
      </c>
      <c r="Q189" s="302" t="str">
        <f t="shared" si="312"/>
        <v/>
      </c>
      <c r="R189" s="333" t="str">
        <f t="shared" ref="R189" si="329">IFERROR(RANK(Q189,Q182:Q196,1),"")</f>
        <v/>
      </c>
      <c r="S189" s="82">
        <f t="shared" si="234"/>
        <v>0</v>
      </c>
      <c r="T189" s="330" t="str">
        <f>IFERROR(ROUND(IFERROR(N189-M189-O189,0)+(SUM(I189:L189)*VLOOKUP(D189,Kategóriák!$C:$N,11,FALSE)/24/60/60),10),"")</f>
        <v/>
      </c>
      <c r="U189" s="82"/>
      <c r="V189" s="445" t="str">
        <f t="shared" si="242"/>
        <v/>
      </c>
    </row>
    <row r="190" spans="2:22" ht="18.600000000000001" hidden="1" customHeight="1" outlineLevel="1" x14ac:dyDescent="0.25">
      <c r="B190" s="187">
        <f>Rajtlista!B190</f>
        <v>0</v>
      </c>
      <c r="C190" s="255" t="str">
        <f>Rajtlista!C190</f>
        <v/>
      </c>
      <c r="D190" s="256" t="str">
        <f t="shared" si="316"/>
        <v>VI. kcs. Leány (-2002) - 3 km szabadstílus</v>
      </c>
      <c r="E190" s="428" t="str">
        <f>Rajtlista!E190</f>
        <v/>
      </c>
      <c r="F190" s="256" t="str">
        <f>Rajtlista!F190</f>
        <v/>
      </c>
      <c r="G190" s="431" t="str">
        <f>Rajtlista!G190</f>
        <v/>
      </c>
      <c r="H190" s="331"/>
      <c r="I190" s="299">
        <f>'Lövészet beíró'!G184</f>
        <v>0</v>
      </c>
      <c r="J190" s="300">
        <f>'Lövészet beíró'!H184</f>
        <v>0</v>
      </c>
      <c r="K190" s="300">
        <f>'Lövészet beíró'!I184</f>
        <v>0</v>
      </c>
      <c r="L190" s="301">
        <f>'Lövészet beíró'!J184</f>
        <v>0</v>
      </c>
      <c r="M190" s="332" t="str">
        <f>IF(B190&gt;0,Rajtlista!H190,"")</f>
        <v/>
      </c>
      <c r="N190" s="332" t="s">
        <v>34</v>
      </c>
      <c r="O190" s="303" t="str">
        <f t="shared" si="321"/>
        <v/>
      </c>
      <c r="P190" s="304" t="str">
        <f t="shared" ref="P190" si="330">IFERROR(RANK(O190,O182:O196,1),"")</f>
        <v/>
      </c>
      <c r="Q190" s="302" t="str">
        <f t="shared" si="312"/>
        <v/>
      </c>
      <c r="R190" s="333" t="str">
        <f t="shared" ref="R190" si="331">IFERROR(RANK(Q190,Q182:Q196,1),"")</f>
        <v/>
      </c>
      <c r="S190" s="82">
        <f t="shared" si="234"/>
        <v>0</v>
      </c>
      <c r="T190" s="330" t="str">
        <f>IFERROR(ROUND(IFERROR(N190-M190-O190,0)+(SUM(I190:L190)*VLOOKUP(D190,Kategóriák!$C:$N,11,FALSE)/24/60/60),10),"")</f>
        <v/>
      </c>
      <c r="U190" s="82"/>
      <c r="V190" s="445" t="str">
        <f t="shared" si="242"/>
        <v/>
      </c>
    </row>
    <row r="191" spans="2:22" ht="18.600000000000001" hidden="1" customHeight="1" outlineLevel="1" x14ac:dyDescent="0.25">
      <c r="B191" s="187">
        <f>Rajtlista!B191</f>
        <v>0</v>
      </c>
      <c r="C191" s="255" t="str">
        <f>Rajtlista!C191</f>
        <v/>
      </c>
      <c r="D191" s="256" t="str">
        <f t="shared" si="316"/>
        <v>VI. kcs. Leány (-2002) - 3 km szabadstílus</v>
      </c>
      <c r="E191" s="428" t="str">
        <f>Rajtlista!E191</f>
        <v/>
      </c>
      <c r="F191" s="256" t="str">
        <f>Rajtlista!F191</f>
        <v/>
      </c>
      <c r="G191" s="431" t="str">
        <f>Rajtlista!G191</f>
        <v/>
      </c>
      <c r="H191" s="331"/>
      <c r="I191" s="299">
        <f>'Lövészet beíró'!G185</f>
        <v>0</v>
      </c>
      <c r="J191" s="300">
        <f>'Lövészet beíró'!H185</f>
        <v>0</v>
      </c>
      <c r="K191" s="300">
        <f>'Lövészet beíró'!I185</f>
        <v>0</v>
      </c>
      <c r="L191" s="301">
        <f>'Lövészet beíró'!J185</f>
        <v>0</v>
      </c>
      <c r="M191" s="332" t="str">
        <f>IF(B191&gt;0,Rajtlista!H191,"")</f>
        <v/>
      </c>
      <c r="N191" s="332" t="s">
        <v>34</v>
      </c>
      <c r="O191" s="303" t="str">
        <f t="shared" si="321"/>
        <v/>
      </c>
      <c r="P191" s="304" t="str">
        <f t="shared" ref="P191" si="332">IFERROR(RANK(O191,O182:O196,1),"")</f>
        <v/>
      </c>
      <c r="Q191" s="302" t="str">
        <f t="shared" si="312"/>
        <v/>
      </c>
      <c r="R191" s="333" t="str">
        <f t="shared" ref="R191" si="333">IFERROR(RANK(Q191,Q182:Q196,1),"")</f>
        <v/>
      </c>
      <c r="S191" s="82">
        <f t="shared" si="234"/>
        <v>0</v>
      </c>
      <c r="T191" s="330" t="str">
        <f>IFERROR(ROUND(IFERROR(N191-M191-O191,0)+(SUM(I191:L191)*VLOOKUP(D191,Kategóriák!$C:$N,11,FALSE)/24/60/60),10),"")</f>
        <v/>
      </c>
      <c r="U191" s="82"/>
      <c r="V191" s="445" t="str">
        <f t="shared" si="242"/>
        <v/>
      </c>
    </row>
    <row r="192" spans="2:22" ht="18.600000000000001" hidden="1" customHeight="1" outlineLevel="1" x14ac:dyDescent="0.25">
      <c r="B192" s="187">
        <f>Rajtlista!B192</f>
        <v>0</v>
      </c>
      <c r="C192" s="255" t="str">
        <f>Rajtlista!C192</f>
        <v/>
      </c>
      <c r="D192" s="256" t="str">
        <f t="shared" si="316"/>
        <v>VI. kcs. Leány (-2002) - 3 km szabadstílus</v>
      </c>
      <c r="E192" s="428" t="str">
        <f>Rajtlista!E192</f>
        <v/>
      </c>
      <c r="F192" s="256" t="str">
        <f>Rajtlista!F192</f>
        <v/>
      </c>
      <c r="G192" s="431" t="str">
        <f>Rajtlista!G192</f>
        <v/>
      </c>
      <c r="H192" s="331"/>
      <c r="I192" s="299">
        <f>'Lövészet beíró'!G186</f>
        <v>0</v>
      </c>
      <c r="J192" s="300">
        <f>'Lövészet beíró'!H186</f>
        <v>0</v>
      </c>
      <c r="K192" s="300">
        <f>'Lövészet beíró'!I186</f>
        <v>0</v>
      </c>
      <c r="L192" s="301">
        <f>'Lövészet beíró'!J186</f>
        <v>0</v>
      </c>
      <c r="M192" s="332" t="str">
        <f>IF(B192&gt;0,Rajtlista!H192,"")</f>
        <v/>
      </c>
      <c r="N192" s="332" t="s">
        <v>34</v>
      </c>
      <c r="O192" s="303" t="str">
        <f t="shared" si="321"/>
        <v/>
      </c>
      <c r="P192" s="304" t="str">
        <f t="shared" ref="P192" si="334">IFERROR(RANK(O192,O182:O196,1),"")</f>
        <v/>
      </c>
      <c r="Q192" s="302" t="str">
        <f t="shared" si="312"/>
        <v/>
      </c>
      <c r="R192" s="333" t="str">
        <f t="shared" ref="R192" si="335">IFERROR(RANK(Q192,Q182:Q196,1),"")</f>
        <v/>
      </c>
      <c r="S192" s="82">
        <f t="shared" si="234"/>
        <v>0</v>
      </c>
      <c r="T192" s="330" t="str">
        <f>IFERROR(ROUND(IFERROR(N192-M192-O192,0)+(SUM(I192:L192)*VLOOKUP(D192,Kategóriák!$C:$N,11,FALSE)/24/60/60),10),"")</f>
        <v/>
      </c>
      <c r="U192" s="82"/>
      <c r="V192" s="445" t="str">
        <f t="shared" si="242"/>
        <v/>
      </c>
    </row>
    <row r="193" spans="2:22" ht="18.600000000000001" hidden="1" customHeight="1" outlineLevel="1" x14ac:dyDescent="0.25">
      <c r="B193" s="187">
        <f>Rajtlista!B193</f>
        <v>0</v>
      </c>
      <c r="C193" s="255" t="str">
        <f>Rajtlista!C193</f>
        <v/>
      </c>
      <c r="D193" s="256" t="str">
        <f t="shared" si="316"/>
        <v>VI. kcs. Leány (-2002) - 3 km szabadstílus</v>
      </c>
      <c r="E193" s="428" t="str">
        <f>Rajtlista!E193</f>
        <v/>
      </c>
      <c r="F193" s="256" t="str">
        <f>Rajtlista!F193</f>
        <v/>
      </c>
      <c r="G193" s="431" t="str">
        <f>Rajtlista!G193</f>
        <v/>
      </c>
      <c r="H193" s="331"/>
      <c r="I193" s="299">
        <f>'Lövészet beíró'!G187</f>
        <v>0</v>
      </c>
      <c r="J193" s="300">
        <f>'Lövészet beíró'!H187</f>
        <v>0</v>
      </c>
      <c r="K193" s="300">
        <f>'Lövészet beíró'!I187</f>
        <v>0</v>
      </c>
      <c r="L193" s="301">
        <f>'Lövészet beíró'!J187</f>
        <v>0</v>
      </c>
      <c r="M193" s="332" t="str">
        <f>IF(B193&gt;0,Rajtlista!H193,"")</f>
        <v/>
      </c>
      <c r="N193" s="332" t="s">
        <v>34</v>
      </c>
      <c r="O193" s="303" t="str">
        <f t="shared" si="321"/>
        <v/>
      </c>
      <c r="P193" s="304" t="str">
        <f t="shared" ref="P193" si="336">IFERROR(RANK(O193,O182:O196,1),"")</f>
        <v/>
      </c>
      <c r="Q193" s="302" t="str">
        <f t="shared" si="312"/>
        <v/>
      </c>
      <c r="R193" s="333" t="str">
        <f t="shared" ref="R193" si="337">IFERROR(RANK(Q193,Q182:Q196,1),"")</f>
        <v/>
      </c>
      <c r="S193" s="82">
        <f t="shared" si="234"/>
        <v>0</v>
      </c>
      <c r="T193" s="330" t="str">
        <f>IFERROR(ROUND(IFERROR(N193-M193-O193,0)+(SUM(I193:L193)*VLOOKUP(D193,Kategóriák!$C:$N,11,FALSE)/24/60/60),10),"")</f>
        <v/>
      </c>
      <c r="U193" s="82"/>
      <c r="V193" s="445" t="str">
        <f t="shared" si="242"/>
        <v/>
      </c>
    </row>
    <row r="194" spans="2:22" ht="18.600000000000001" hidden="1" customHeight="1" outlineLevel="1" x14ac:dyDescent="0.25">
      <c r="B194" s="187">
        <f>Rajtlista!B194</f>
        <v>0</v>
      </c>
      <c r="C194" s="255" t="str">
        <f>Rajtlista!C194</f>
        <v/>
      </c>
      <c r="D194" s="256" t="str">
        <f t="shared" si="316"/>
        <v>VI. kcs. Leány (-2002) - 3 km szabadstílus</v>
      </c>
      <c r="E194" s="428" t="str">
        <f>Rajtlista!E194</f>
        <v/>
      </c>
      <c r="F194" s="256" t="str">
        <f>Rajtlista!F194</f>
        <v/>
      </c>
      <c r="G194" s="431" t="str">
        <f>Rajtlista!G194</f>
        <v/>
      </c>
      <c r="H194" s="331"/>
      <c r="I194" s="299">
        <f>'Lövészet beíró'!G188</f>
        <v>0</v>
      </c>
      <c r="J194" s="300">
        <f>'Lövészet beíró'!H188</f>
        <v>0</v>
      </c>
      <c r="K194" s="300">
        <f>'Lövészet beíró'!I188</f>
        <v>0</v>
      </c>
      <c r="L194" s="301">
        <f>'Lövészet beíró'!J188</f>
        <v>0</v>
      </c>
      <c r="M194" s="332" t="str">
        <f>IF(B194&gt;0,Rajtlista!H194,"")</f>
        <v/>
      </c>
      <c r="N194" s="332" t="s">
        <v>34</v>
      </c>
      <c r="O194" s="303" t="str">
        <f t="shared" si="321"/>
        <v/>
      </c>
      <c r="P194" s="304" t="str">
        <f t="shared" ref="P194" si="338">IFERROR(RANK(O194,O182:O196,1),"")</f>
        <v/>
      </c>
      <c r="Q194" s="302" t="str">
        <f t="shared" si="312"/>
        <v/>
      </c>
      <c r="R194" s="333" t="str">
        <f t="shared" ref="R194" si="339">IFERROR(RANK(Q194,Q182:Q196,1),"")</f>
        <v/>
      </c>
      <c r="S194" s="82">
        <f t="shared" si="234"/>
        <v>0</v>
      </c>
      <c r="T194" s="330" t="str">
        <f>IFERROR(ROUND(IFERROR(N194-M194-O194,0)+(SUM(I194:L194)*VLOOKUP(D194,Kategóriák!$C:$N,11,FALSE)/24/60/60),10),"")</f>
        <v/>
      </c>
      <c r="U194" s="82"/>
      <c r="V194" s="445" t="str">
        <f t="shared" si="242"/>
        <v/>
      </c>
    </row>
    <row r="195" spans="2:22" ht="18.600000000000001" hidden="1" customHeight="1" outlineLevel="1" x14ac:dyDescent="0.25">
      <c r="B195" s="187">
        <f>Rajtlista!B195</f>
        <v>0</v>
      </c>
      <c r="C195" s="255" t="str">
        <f>Rajtlista!C195</f>
        <v/>
      </c>
      <c r="D195" s="256" t="str">
        <f t="shared" si="316"/>
        <v>VI. kcs. Leány (-2002) - 3 km szabadstílus</v>
      </c>
      <c r="E195" s="428" t="str">
        <f>Rajtlista!E195</f>
        <v/>
      </c>
      <c r="F195" s="256" t="str">
        <f>Rajtlista!F195</f>
        <v/>
      </c>
      <c r="G195" s="431" t="str">
        <f>Rajtlista!G195</f>
        <v/>
      </c>
      <c r="H195" s="331"/>
      <c r="I195" s="299">
        <f>'Lövészet beíró'!G189</f>
        <v>0</v>
      </c>
      <c r="J195" s="300">
        <f>'Lövészet beíró'!H189</f>
        <v>0</v>
      </c>
      <c r="K195" s="300">
        <f>'Lövészet beíró'!I189</f>
        <v>0</v>
      </c>
      <c r="L195" s="301">
        <f>'Lövészet beíró'!J189</f>
        <v>0</v>
      </c>
      <c r="M195" s="332" t="str">
        <f>IF(B195&gt;0,Rajtlista!H195,"")</f>
        <v/>
      </c>
      <c r="N195" s="332" t="s">
        <v>34</v>
      </c>
      <c r="O195" s="303" t="str">
        <f t="shared" si="321"/>
        <v/>
      </c>
      <c r="P195" s="304" t="str">
        <f t="shared" ref="P195" si="340">IFERROR(RANK(O195,O182:O196,1),"")</f>
        <v/>
      </c>
      <c r="Q195" s="302" t="str">
        <f t="shared" si="312"/>
        <v/>
      </c>
      <c r="R195" s="333" t="str">
        <f t="shared" ref="R195" si="341">IFERROR(RANK(Q195,Q182:Q196,1),"")</f>
        <v/>
      </c>
      <c r="S195" s="82">
        <f t="shared" si="234"/>
        <v>0</v>
      </c>
      <c r="T195" s="330" t="str">
        <f>IFERROR(ROUND(IFERROR(N195-M195-O195,0)+(SUM(I195:L195)*VLOOKUP(D195,Kategóriák!$C:$N,11,FALSE)/24/60/60),10),"")</f>
        <v/>
      </c>
      <c r="U195" s="82"/>
      <c r="V195" s="445" t="str">
        <f t="shared" si="242"/>
        <v/>
      </c>
    </row>
    <row r="196" spans="2:22" ht="18.600000000000001" hidden="1" customHeight="1" outlineLevel="1" x14ac:dyDescent="0.25">
      <c r="B196" s="187">
        <f>Rajtlista!B196</f>
        <v>0</v>
      </c>
      <c r="C196" s="255" t="str">
        <f>Rajtlista!C196</f>
        <v/>
      </c>
      <c r="D196" s="256" t="str">
        <f t="shared" si="316"/>
        <v>VI. kcs. Leány (-2002) - 3 km szabadstílus</v>
      </c>
      <c r="E196" s="428" t="str">
        <f>Rajtlista!E196</f>
        <v/>
      </c>
      <c r="F196" s="256" t="str">
        <f>Rajtlista!F196</f>
        <v/>
      </c>
      <c r="G196" s="431" t="str">
        <f>Rajtlista!G196</f>
        <v/>
      </c>
      <c r="H196" s="331"/>
      <c r="I196" s="299">
        <f>'Lövészet beíró'!G190</f>
        <v>0</v>
      </c>
      <c r="J196" s="300">
        <f>'Lövészet beíró'!H190</f>
        <v>0</v>
      </c>
      <c r="K196" s="300">
        <f>'Lövészet beíró'!I190</f>
        <v>0</v>
      </c>
      <c r="L196" s="301">
        <f>'Lövészet beíró'!J190</f>
        <v>0</v>
      </c>
      <c r="M196" s="332" t="str">
        <f>IF(B196&gt;0,Rajtlista!H196,"")</f>
        <v/>
      </c>
      <c r="N196" s="332" t="s">
        <v>34</v>
      </c>
      <c r="O196" s="303" t="str">
        <f t="shared" si="321"/>
        <v/>
      </c>
      <c r="P196" s="304" t="str">
        <f t="shared" ref="P196" si="342">IFERROR(RANK(O196,O182:O196,1),"")</f>
        <v/>
      </c>
      <c r="Q196" s="302" t="str">
        <f t="shared" si="312"/>
        <v/>
      </c>
      <c r="R196" s="333" t="str">
        <f t="shared" ref="R196" si="343">IFERROR(RANK(Q196,Q182:Q196,1),"")</f>
        <v/>
      </c>
      <c r="S196" s="82">
        <f t="shared" si="234"/>
        <v>0</v>
      </c>
      <c r="T196" s="330" t="str">
        <f>IFERROR(ROUND(IFERROR(N196-M196-O196,0)+(SUM(I196:L196)*VLOOKUP(D196,Kategóriák!$C:$N,11,FALSE)/24/60/60),10),"")</f>
        <v/>
      </c>
      <c r="U196" s="82"/>
      <c r="V196" s="445" t="str">
        <f t="shared" si="242"/>
        <v/>
      </c>
    </row>
    <row r="197" spans="2:22" ht="18.600000000000001" customHeight="1" outlineLevel="1" thickBot="1" x14ac:dyDescent="0.3">
      <c r="B197" s="334"/>
      <c r="C197" s="335"/>
      <c r="D197" s="336"/>
      <c r="E197" s="429"/>
      <c r="F197" s="336"/>
      <c r="G197" s="432"/>
      <c r="H197" s="336"/>
      <c r="I197" s="337"/>
      <c r="J197" s="337"/>
      <c r="K197" s="337"/>
      <c r="L197" s="337"/>
      <c r="M197" s="338"/>
      <c r="N197" s="338"/>
      <c r="O197" s="339"/>
      <c r="P197" s="454"/>
      <c r="Q197" s="339"/>
      <c r="R197" s="340"/>
      <c r="S197" s="82">
        <f t="shared" si="234"/>
        <v>0</v>
      </c>
      <c r="T197" s="330" t="str">
        <f>IFERROR(ROUND(IFERROR(N197-M197-O197,0)+(SUM(I197:L197)*VLOOKUP(D197,Kategóriák!$C:$N,11,FALSE)/24/60/60),10),"")</f>
        <v/>
      </c>
      <c r="U197" s="82"/>
      <c r="V197" s="445" t="str">
        <f t="shared" si="242"/>
        <v/>
      </c>
    </row>
    <row r="198" spans="2:22" ht="18.600000000000001" customHeight="1" thickBot="1" x14ac:dyDescent="0.3">
      <c r="B198" s="509" t="str">
        <f>+Rajtlista!B198:G198</f>
        <v>VI. kcs. Fiú (-2002) - 3 km szabadstílus</v>
      </c>
      <c r="C198" s="510"/>
      <c r="D198" s="511"/>
      <c r="E198" s="511"/>
      <c r="F198" s="511"/>
      <c r="G198" s="512"/>
      <c r="H198" s="341"/>
      <c r="I198" s="280" t="e">
        <f>'Lövészet beíró'!G192</f>
        <v>#N/A</v>
      </c>
      <c r="J198" s="281" t="e">
        <f>'Lövészet beíró'!H192</f>
        <v>#N/A</v>
      </c>
      <c r="K198" s="281" t="e">
        <f>'Lövészet beíró'!I192</f>
        <v>#N/A</v>
      </c>
      <c r="L198" s="282" t="e">
        <f>'Lövészet beíró'!J192</f>
        <v>#N/A</v>
      </c>
      <c r="M198" s="326"/>
      <c r="N198" s="326"/>
      <c r="O198" s="283"/>
      <c r="P198" s="453"/>
      <c r="Q198" s="283"/>
      <c r="R198" s="327"/>
      <c r="S198" s="82" t="str">
        <f t="shared" si="234"/>
        <v>VI. kcs. Fiú (-2002) - 3 km szabadstílus</v>
      </c>
      <c r="T198" s="330" t="str">
        <f>IFERROR(ROUND(IFERROR(N198-M198-O198,0)+(SUM(I198:L198)*VLOOKUP(D198,Kategóriák!$C:$N,11,FALSE)/24/60/60),10),"")</f>
        <v/>
      </c>
      <c r="U198" s="82"/>
      <c r="V198" s="445" t="str">
        <f t="shared" si="242"/>
        <v/>
      </c>
    </row>
    <row r="199" spans="2:22" ht="18.600000000000001" customHeight="1" outlineLevel="1" x14ac:dyDescent="0.25">
      <c r="B199" s="286">
        <f>Rajtlista!B199</f>
        <v>98</v>
      </c>
      <c r="C199" s="287" t="str">
        <f>Rajtlista!C199</f>
        <v>Kovács-Oroszlán Márton</v>
      </c>
      <c r="D199" s="288" t="str">
        <f>+B198</f>
        <v>VI. kcs. Fiú (-2002) - 3 km szabadstílus</v>
      </c>
      <c r="E199" s="427">
        <f>Rajtlista!E199</f>
        <v>36868</v>
      </c>
      <c r="F199" s="288" t="str">
        <f>Rajtlista!F199</f>
        <v>Budapest</v>
      </c>
      <c r="G199" s="430" t="str">
        <f>Rajtlista!G199</f>
        <v>Veres Pálné Gimnázium</v>
      </c>
      <c r="H199" s="328"/>
      <c r="I199" s="291">
        <f>'Lövészet beíró'!G193</f>
        <v>0</v>
      </c>
      <c r="J199" s="292">
        <f>'Lövészet beíró'!H193</f>
        <v>0</v>
      </c>
      <c r="K199" s="292">
        <f>'Lövészet beíró'!I193</f>
        <v>0</v>
      </c>
      <c r="L199" s="293">
        <f>'Lövészet beíró'!J193</f>
        <v>0</v>
      </c>
      <c r="M199" s="329">
        <v>0</v>
      </c>
      <c r="N199" s="329" t="s">
        <v>34</v>
      </c>
      <c r="O199" s="295">
        <v>5.0115740740740737E-3</v>
      </c>
      <c r="P199" s="296">
        <f t="shared" ref="P199" si="344">IFERROR(RANK(O199,O199:O213,1),"")</f>
        <v>1</v>
      </c>
      <c r="Q199" s="294" t="str">
        <f t="shared" ref="Q199:Q213" si="345">IF(F199="HUN",O199,"")</f>
        <v/>
      </c>
      <c r="R199" s="296" t="str">
        <f t="shared" ref="R199" si="346">IFERROR(RANK(Q199,Q199:Q213,1),"")</f>
        <v/>
      </c>
      <c r="S199" s="82">
        <f t="shared" si="234"/>
        <v>98</v>
      </c>
      <c r="T199" s="330" t="str">
        <f>IFERROR(ROUND(IFERROR(N199-M199-O199,0)+(SUM(I199:L199)*VLOOKUP(D199,Kategóriák!$C:$N,11,FALSE)/24/60/60),10),"")</f>
        <v/>
      </c>
      <c r="U199" s="82"/>
      <c r="V199" s="445" t="str">
        <f t="shared" si="242"/>
        <v/>
      </c>
    </row>
    <row r="200" spans="2:22" ht="18.600000000000001" customHeight="1" outlineLevel="1" x14ac:dyDescent="0.25">
      <c r="B200" s="187">
        <f>Rajtlista!B200</f>
        <v>99</v>
      </c>
      <c r="C200" s="255" t="str">
        <f>Rajtlista!C200</f>
        <v>Hardi Ádám</v>
      </c>
      <c r="D200" s="256" t="str">
        <f>+D199</f>
        <v>VI. kcs. Fiú (-2002) - 3 km szabadstílus</v>
      </c>
      <c r="E200" s="428">
        <f>Rajtlista!E200</f>
        <v>37461</v>
      </c>
      <c r="F200" s="256" t="str">
        <f>Rajtlista!F200</f>
        <v>Baranya</v>
      </c>
      <c r="G200" s="431" t="str">
        <f>Rajtlista!G200</f>
        <v>Pécsi Leőwey Klára Gimnázium</v>
      </c>
      <c r="H200" s="331"/>
      <c r="I200" s="299">
        <f>'Lövészet beíró'!G194</f>
        <v>0</v>
      </c>
      <c r="J200" s="300">
        <f>'Lövészet beíró'!H194</f>
        <v>0</v>
      </c>
      <c r="K200" s="300">
        <f>'Lövészet beíró'!I194</f>
        <v>0</v>
      </c>
      <c r="L200" s="301">
        <f>'Lövészet beíró'!J194</f>
        <v>0</v>
      </c>
      <c r="M200" s="332">
        <v>0</v>
      </c>
      <c r="N200" s="332" t="s">
        <v>34</v>
      </c>
      <c r="O200" s="303">
        <v>1.5891203703703703E-2</v>
      </c>
      <c r="P200" s="304">
        <f t="shared" ref="P200" si="347">IFERROR(RANK(O200,O199:O213,1),"")</f>
        <v>5</v>
      </c>
      <c r="Q200" s="302" t="str">
        <f t="shared" si="345"/>
        <v/>
      </c>
      <c r="R200" s="333" t="str">
        <f t="shared" ref="R200" si="348">IFERROR(RANK(Q200,Q199:Q213,1),"")</f>
        <v/>
      </c>
      <c r="S200" s="82">
        <f t="shared" si="234"/>
        <v>99</v>
      </c>
      <c r="T200" s="330" t="str">
        <f>IFERROR(ROUND(IFERROR(N200-M200-O200,0)+(SUM(I200:L200)*VLOOKUP(D200,Kategóriák!$C:$N,11,FALSE)/24/60/60),10),"")</f>
        <v/>
      </c>
      <c r="U200" s="82"/>
      <c r="V200" s="445" t="str">
        <f t="shared" si="242"/>
        <v/>
      </c>
    </row>
    <row r="201" spans="2:22" ht="18.600000000000001" customHeight="1" outlineLevel="1" x14ac:dyDescent="0.25">
      <c r="B201" s="187">
        <f>Rajtlista!B201</f>
        <v>100</v>
      </c>
      <c r="C201" s="255" t="str">
        <f>Rajtlista!C201</f>
        <v>Merkl Levente</v>
      </c>
      <c r="D201" s="256" t="str">
        <f t="shared" ref="D201:D213" si="349">+D200</f>
        <v>VI. kcs. Fiú (-2002) - 3 km szabadstílus</v>
      </c>
      <c r="E201" s="428">
        <f>Rajtlista!E201</f>
        <v>37213</v>
      </c>
      <c r="F201" s="256" t="str">
        <f>Rajtlista!F201</f>
        <v>Baranya</v>
      </c>
      <c r="G201" s="431" t="str">
        <f>Rajtlista!G201</f>
        <v>Ciszterci Rend Nagy Lajos Gimnáziuma és Kollégiuma</v>
      </c>
      <c r="H201" s="331"/>
      <c r="I201" s="299">
        <f>'Lövészet beíró'!G195</f>
        <v>0</v>
      </c>
      <c r="J201" s="300">
        <f>'Lövészet beíró'!H195</f>
        <v>0</v>
      </c>
      <c r="K201" s="300">
        <f>'Lövészet beíró'!I195</f>
        <v>0</v>
      </c>
      <c r="L201" s="301">
        <f>'Lövészet beíró'!J195</f>
        <v>0</v>
      </c>
      <c r="M201" s="332">
        <v>0</v>
      </c>
      <c r="N201" s="332" t="s">
        <v>34</v>
      </c>
      <c r="O201" s="303">
        <v>7.1759259259259259E-3</v>
      </c>
      <c r="P201" s="304">
        <f t="shared" ref="P201" si="350">IFERROR(RANK(O201,O199:O213,1),"")</f>
        <v>4</v>
      </c>
      <c r="Q201" s="302" t="str">
        <f t="shared" si="345"/>
        <v/>
      </c>
      <c r="R201" s="333" t="str">
        <f t="shared" ref="R201" si="351">IFERROR(RANK(Q201,Q199:Q213,1),"")</f>
        <v/>
      </c>
      <c r="S201" s="82">
        <f t="shared" si="234"/>
        <v>100</v>
      </c>
      <c r="T201" s="330" t="str">
        <f>IFERROR(ROUND(IFERROR(N201-M201-O201,0)+(SUM(I201:L201)*VLOOKUP(D201,Kategóriák!$C:$N,11,FALSE)/24/60/60),10),"")</f>
        <v/>
      </c>
      <c r="U201" s="82"/>
      <c r="V201" s="445" t="str">
        <f t="shared" si="242"/>
        <v/>
      </c>
    </row>
    <row r="202" spans="2:22" ht="18.600000000000001" customHeight="1" outlineLevel="1" x14ac:dyDescent="0.25">
      <c r="B202" s="187">
        <f>Rajtlista!B202</f>
        <v>101</v>
      </c>
      <c r="C202" s="255" t="str">
        <f>Rajtlista!C202</f>
        <v>Kovács-Oroszlán Dániel</v>
      </c>
      <c r="D202" s="256" t="str">
        <f t="shared" si="349"/>
        <v>VI. kcs. Fiú (-2002) - 3 km szabadstílus</v>
      </c>
      <c r="E202" s="428">
        <f>Rajtlista!E202</f>
        <v>36868</v>
      </c>
      <c r="F202" s="256" t="str">
        <f>Rajtlista!F202</f>
        <v>Budapest</v>
      </c>
      <c r="G202" s="431" t="str">
        <f>Rajtlista!G202</f>
        <v>Veres Pálné Gimnázium</v>
      </c>
      <c r="H202" s="331"/>
      <c r="I202" s="299">
        <f>'Lövészet beíró'!G196</f>
        <v>0</v>
      </c>
      <c r="J202" s="300">
        <f>'Lövészet beíró'!H196</f>
        <v>0</v>
      </c>
      <c r="K202" s="300">
        <f>'Lövészet beíró'!I196</f>
        <v>0</v>
      </c>
      <c r="L202" s="301">
        <f>'Lövészet beíró'!J196</f>
        <v>0</v>
      </c>
      <c r="M202" s="332">
        <v>0</v>
      </c>
      <c r="N202" s="332" t="s">
        <v>34</v>
      </c>
      <c r="O202" s="303">
        <v>5.4513888888888884E-3</v>
      </c>
      <c r="P202" s="304">
        <f t="shared" ref="P202" si="352">IFERROR(RANK(O202,O199:O213,1),"")</f>
        <v>2</v>
      </c>
      <c r="Q202" s="302" t="str">
        <f t="shared" si="345"/>
        <v/>
      </c>
      <c r="R202" s="333" t="str">
        <f t="shared" ref="R202" si="353">IFERROR(RANK(Q202,Q199:Q213,1),"")</f>
        <v/>
      </c>
      <c r="S202" s="82">
        <f t="shared" si="234"/>
        <v>101</v>
      </c>
      <c r="T202" s="330" t="str">
        <f>IFERROR(ROUND(IFERROR(N202-M202-O202,0)+(SUM(I202:L202)*VLOOKUP(D202,Kategóriák!$C:$N,11,FALSE)/24/60/60),10),"")</f>
        <v/>
      </c>
      <c r="U202" s="82"/>
      <c r="V202" s="445" t="str">
        <f t="shared" si="242"/>
        <v/>
      </c>
    </row>
    <row r="203" spans="2:22" ht="18.600000000000001" customHeight="1" outlineLevel="1" x14ac:dyDescent="0.25">
      <c r="B203" s="187">
        <f>Rajtlista!B203</f>
        <v>102</v>
      </c>
      <c r="C203" s="255" t="str">
        <f>Rajtlista!C203</f>
        <v>Kovács Péter</v>
      </c>
      <c r="D203" s="256" t="str">
        <f t="shared" si="349"/>
        <v>VI. kcs. Fiú (-2002) - 3 km szabadstílus</v>
      </c>
      <c r="E203" s="428">
        <f>Rajtlista!E203</f>
        <v>37313</v>
      </c>
      <c r="F203" s="256" t="str">
        <f>Rajtlista!F203</f>
        <v>Budapest</v>
      </c>
      <c r="G203" s="431" t="str">
        <f>Rajtlista!G203</f>
        <v>Budapesti Fazekas Mihály Gyakorló Általános Iskola és Gimnázium</v>
      </c>
      <c r="H203" s="331"/>
      <c r="I203" s="299">
        <f>'Lövészet beíró'!G197</f>
        <v>0</v>
      </c>
      <c r="J203" s="300">
        <f>'Lövészet beíró'!H197</f>
        <v>0</v>
      </c>
      <c r="K203" s="300">
        <f>'Lövészet beíró'!I197</f>
        <v>0</v>
      </c>
      <c r="L203" s="301">
        <f>'Lövészet beíró'!J197</f>
        <v>0</v>
      </c>
      <c r="M203" s="332">
        <v>0</v>
      </c>
      <c r="N203" s="332" t="s">
        <v>34</v>
      </c>
      <c r="O203" s="303">
        <v>6.5624999999999998E-3</v>
      </c>
      <c r="P203" s="304">
        <f t="shared" ref="P203" si="354">IFERROR(RANK(O203,O199:O213,1),"")</f>
        <v>3</v>
      </c>
      <c r="Q203" s="302" t="str">
        <f t="shared" si="345"/>
        <v/>
      </c>
      <c r="R203" s="333" t="str">
        <f t="shared" ref="R203" si="355">IFERROR(RANK(Q203,Q199:Q213,1),"")</f>
        <v/>
      </c>
      <c r="S203" s="82">
        <f t="shared" si="234"/>
        <v>102</v>
      </c>
      <c r="T203" s="330" t="str">
        <f>IFERROR(ROUND(IFERROR(N203-M203-O203,0)+(SUM(I203:L203)*VLOOKUP(D203,Kategóriák!$C:$N,11,FALSE)/24/60/60),10),"")</f>
        <v/>
      </c>
      <c r="U203" s="82"/>
      <c r="V203" s="445" t="str">
        <f t="shared" si="242"/>
        <v/>
      </c>
    </row>
    <row r="204" spans="2:22" ht="18.600000000000001" hidden="1" customHeight="1" outlineLevel="1" x14ac:dyDescent="0.25">
      <c r="B204" s="187">
        <f>Rajtlista!B204</f>
        <v>0</v>
      </c>
      <c r="C204" s="255" t="str">
        <f>Rajtlista!C204</f>
        <v/>
      </c>
      <c r="D204" s="256" t="str">
        <f t="shared" si="349"/>
        <v>VI. kcs. Fiú (-2002) - 3 km szabadstílus</v>
      </c>
      <c r="E204" s="428" t="str">
        <f>Rajtlista!E204</f>
        <v/>
      </c>
      <c r="F204" s="256" t="str">
        <f>Rajtlista!F204</f>
        <v/>
      </c>
      <c r="G204" s="431" t="str">
        <f>Rajtlista!G204</f>
        <v/>
      </c>
      <c r="H204" s="331"/>
      <c r="I204" s="299">
        <f>'Lövészet beíró'!G198</f>
        <v>0</v>
      </c>
      <c r="J204" s="300">
        <f>'Lövészet beíró'!H198</f>
        <v>0</v>
      </c>
      <c r="K204" s="300">
        <f>'Lövészet beíró'!I198</f>
        <v>0</v>
      </c>
      <c r="L204" s="301">
        <f>'Lövészet beíró'!J198</f>
        <v>0</v>
      </c>
      <c r="M204" s="332" t="str">
        <f>IF(B204&gt;0,Rajtlista!H204,"")</f>
        <v/>
      </c>
      <c r="N204" s="332" t="s">
        <v>34</v>
      </c>
      <c r="O204" s="303" t="str">
        <f t="shared" ref="O204:O213" si="356">IFERROR(N204-M204,"")</f>
        <v/>
      </c>
      <c r="P204" s="304" t="str">
        <f t="shared" ref="P204" si="357">IFERROR(RANK(O204,O199:O213,1),"")</f>
        <v/>
      </c>
      <c r="Q204" s="302" t="str">
        <f t="shared" si="345"/>
        <v/>
      </c>
      <c r="R204" s="333" t="str">
        <f t="shared" ref="R204" si="358">IFERROR(RANK(Q204,Q199:Q213,1),"")</f>
        <v/>
      </c>
      <c r="S204" s="82">
        <f t="shared" si="234"/>
        <v>0</v>
      </c>
      <c r="T204" s="330" t="str">
        <f>IFERROR(ROUND(IFERROR(N204-M204-O204,0)+(SUM(I204:L204)*VLOOKUP(D204,Kategóriák!$C:$N,11,FALSE)/24/60/60),10),"")</f>
        <v/>
      </c>
      <c r="U204" s="82"/>
      <c r="V204" s="445" t="str">
        <f t="shared" si="242"/>
        <v/>
      </c>
    </row>
    <row r="205" spans="2:22" ht="18.600000000000001" hidden="1" customHeight="1" outlineLevel="1" x14ac:dyDescent="0.25">
      <c r="B205" s="187">
        <f>Rajtlista!B205</f>
        <v>0</v>
      </c>
      <c r="C205" s="255" t="str">
        <f>Rajtlista!C205</f>
        <v/>
      </c>
      <c r="D205" s="256" t="str">
        <f t="shared" si="349"/>
        <v>VI. kcs. Fiú (-2002) - 3 km szabadstílus</v>
      </c>
      <c r="E205" s="428" t="str">
        <f>Rajtlista!E205</f>
        <v/>
      </c>
      <c r="F205" s="256" t="str">
        <f>Rajtlista!F205</f>
        <v/>
      </c>
      <c r="G205" s="431" t="str">
        <f>Rajtlista!G205</f>
        <v/>
      </c>
      <c r="H205" s="331"/>
      <c r="I205" s="299">
        <f>'Lövészet beíró'!G199</f>
        <v>0</v>
      </c>
      <c r="J205" s="300">
        <f>'Lövészet beíró'!H199</f>
        <v>0</v>
      </c>
      <c r="K205" s="300">
        <f>'Lövészet beíró'!I199</f>
        <v>0</v>
      </c>
      <c r="L205" s="301">
        <f>'Lövészet beíró'!J199</f>
        <v>0</v>
      </c>
      <c r="M205" s="332" t="str">
        <f>IF(B205&gt;0,Rajtlista!H205,"")</f>
        <v/>
      </c>
      <c r="N205" s="332" t="s">
        <v>34</v>
      </c>
      <c r="O205" s="303" t="str">
        <f t="shared" si="356"/>
        <v/>
      </c>
      <c r="P205" s="304" t="str">
        <f t="shared" ref="P205" si="359">IFERROR(RANK(O205,O199:O213,1),"")</f>
        <v/>
      </c>
      <c r="Q205" s="302" t="str">
        <f t="shared" si="345"/>
        <v/>
      </c>
      <c r="R205" s="333" t="str">
        <f t="shared" ref="R205" si="360">IFERROR(RANK(Q205,Q199:Q213,1),"")</f>
        <v/>
      </c>
      <c r="S205" s="82">
        <f t="shared" ref="S205:S268" si="361">+B205</f>
        <v>0</v>
      </c>
      <c r="T205" s="330" t="str">
        <f>IFERROR(ROUND(IFERROR(N205-M205-O205,0)+(SUM(I205:L205)*VLOOKUP(D205,Kategóriák!$C:$N,11,FALSE)/24/60/60),10),"")</f>
        <v/>
      </c>
      <c r="U205" s="82"/>
      <c r="V205" s="445" t="str">
        <f t="shared" si="242"/>
        <v/>
      </c>
    </row>
    <row r="206" spans="2:22" ht="18.600000000000001" hidden="1" customHeight="1" outlineLevel="1" x14ac:dyDescent="0.25">
      <c r="B206" s="187">
        <f>Rajtlista!B206</f>
        <v>0</v>
      </c>
      <c r="C206" s="255" t="str">
        <f>Rajtlista!C206</f>
        <v/>
      </c>
      <c r="D206" s="256" t="str">
        <f t="shared" si="349"/>
        <v>VI. kcs. Fiú (-2002) - 3 km szabadstílus</v>
      </c>
      <c r="E206" s="428" t="str">
        <f>Rajtlista!E206</f>
        <v/>
      </c>
      <c r="F206" s="256" t="str">
        <f>Rajtlista!F206</f>
        <v/>
      </c>
      <c r="G206" s="431" t="str">
        <f>Rajtlista!G206</f>
        <v/>
      </c>
      <c r="H206" s="331"/>
      <c r="I206" s="299">
        <f>'Lövészet beíró'!G200</f>
        <v>0</v>
      </c>
      <c r="J206" s="300">
        <f>'Lövészet beíró'!H200</f>
        <v>0</v>
      </c>
      <c r="K206" s="300">
        <f>'Lövészet beíró'!I200</f>
        <v>0</v>
      </c>
      <c r="L206" s="301">
        <f>'Lövészet beíró'!J200</f>
        <v>0</v>
      </c>
      <c r="M206" s="332" t="str">
        <f>IF(B206&gt;0,Rajtlista!H206,"")</f>
        <v/>
      </c>
      <c r="N206" s="332" t="s">
        <v>34</v>
      </c>
      <c r="O206" s="303" t="str">
        <f t="shared" si="356"/>
        <v/>
      </c>
      <c r="P206" s="304" t="str">
        <f t="shared" ref="P206" si="362">IFERROR(RANK(O206,O199:O213,1),"")</f>
        <v/>
      </c>
      <c r="Q206" s="302" t="str">
        <f t="shared" si="345"/>
        <v/>
      </c>
      <c r="R206" s="333" t="str">
        <f t="shared" ref="R206" si="363">IFERROR(RANK(Q206,Q199:Q213,1),"")</f>
        <v/>
      </c>
      <c r="S206" s="82">
        <f t="shared" si="361"/>
        <v>0</v>
      </c>
      <c r="T206" s="330" t="str">
        <f>IFERROR(ROUND(IFERROR(N206-M206-O206,0)+(SUM(I206:L206)*VLOOKUP(D206,Kategóriák!$C:$N,11,FALSE)/24/60/60),10),"")</f>
        <v/>
      </c>
      <c r="U206" s="82"/>
      <c r="V206" s="445" t="str">
        <f t="shared" si="242"/>
        <v/>
      </c>
    </row>
    <row r="207" spans="2:22" ht="18.600000000000001" hidden="1" customHeight="1" outlineLevel="1" x14ac:dyDescent="0.25">
      <c r="B207" s="187">
        <f>Rajtlista!B207</f>
        <v>0</v>
      </c>
      <c r="C207" s="255" t="str">
        <f>Rajtlista!C207</f>
        <v/>
      </c>
      <c r="D207" s="256" t="str">
        <f t="shared" si="349"/>
        <v>VI. kcs. Fiú (-2002) - 3 km szabadstílus</v>
      </c>
      <c r="E207" s="428" t="str">
        <f>Rajtlista!E207</f>
        <v/>
      </c>
      <c r="F207" s="256" t="str">
        <f>Rajtlista!F207</f>
        <v/>
      </c>
      <c r="G207" s="431" t="str">
        <f>Rajtlista!G207</f>
        <v/>
      </c>
      <c r="H207" s="331"/>
      <c r="I207" s="299">
        <f>'Lövészet beíró'!G201</f>
        <v>0</v>
      </c>
      <c r="J207" s="300">
        <f>'Lövészet beíró'!H201</f>
        <v>0</v>
      </c>
      <c r="K207" s="300">
        <f>'Lövészet beíró'!I201</f>
        <v>0</v>
      </c>
      <c r="L207" s="301">
        <f>'Lövészet beíró'!J201</f>
        <v>0</v>
      </c>
      <c r="M207" s="332" t="str">
        <f>IF(B207&gt;0,Rajtlista!H207,"")</f>
        <v/>
      </c>
      <c r="N207" s="332" t="s">
        <v>34</v>
      </c>
      <c r="O207" s="303" t="str">
        <f t="shared" si="356"/>
        <v/>
      </c>
      <c r="P207" s="304" t="str">
        <f t="shared" ref="P207" si="364">IFERROR(RANK(O207,O199:O213,1),"")</f>
        <v/>
      </c>
      <c r="Q207" s="302" t="str">
        <f t="shared" si="345"/>
        <v/>
      </c>
      <c r="R207" s="333" t="str">
        <f t="shared" ref="R207" si="365">IFERROR(RANK(Q207,Q199:Q213,1),"")</f>
        <v/>
      </c>
      <c r="S207" s="82">
        <f t="shared" si="361"/>
        <v>0</v>
      </c>
      <c r="T207" s="330" t="str">
        <f>IFERROR(ROUND(IFERROR(N207-M207-O207,0)+(SUM(I207:L207)*VLOOKUP(D207,Kategóriák!$C:$N,11,FALSE)/24/60/60),10),"")</f>
        <v/>
      </c>
      <c r="U207" s="82"/>
      <c r="V207" s="445" t="str">
        <f t="shared" si="242"/>
        <v/>
      </c>
    </row>
    <row r="208" spans="2:22" ht="18.600000000000001" hidden="1" customHeight="1" outlineLevel="1" x14ac:dyDescent="0.25">
      <c r="B208" s="187">
        <f>Rajtlista!B208</f>
        <v>0</v>
      </c>
      <c r="C208" s="255" t="str">
        <f>Rajtlista!C208</f>
        <v/>
      </c>
      <c r="D208" s="256" t="str">
        <f t="shared" si="349"/>
        <v>VI. kcs. Fiú (-2002) - 3 km szabadstílus</v>
      </c>
      <c r="E208" s="428" t="str">
        <f>Rajtlista!E208</f>
        <v/>
      </c>
      <c r="F208" s="256" t="str">
        <f>Rajtlista!F208</f>
        <v/>
      </c>
      <c r="G208" s="431" t="str">
        <f>Rajtlista!G208</f>
        <v/>
      </c>
      <c r="H208" s="331"/>
      <c r="I208" s="299">
        <f>'Lövészet beíró'!G202</f>
        <v>0</v>
      </c>
      <c r="J208" s="300">
        <f>'Lövészet beíró'!H202</f>
        <v>0</v>
      </c>
      <c r="K208" s="300">
        <f>'Lövészet beíró'!I202</f>
        <v>0</v>
      </c>
      <c r="L208" s="301">
        <f>'Lövészet beíró'!J202</f>
        <v>0</v>
      </c>
      <c r="M208" s="332" t="str">
        <f>IF(B208&gt;0,Rajtlista!H208,"")</f>
        <v/>
      </c>
      <c r="N208" s="332" t="s">
        <v>34</v>
      </c>
      <c r="O208" s="303" t="str">
        <f t="shared" si="356"/>
        <v/>
      </c>
      <c r="P208" s="304" t="str">
        <f t="shared" ref="P208" si="366">IFERROR(RANK(O208,O199:O213,1),"")</f>
        <v/>
      </c>
      <c r="Q208" s="302" t="str">
        <f t="shared" si="345"/>
        <v/>
      </c>
      <c r="R208" s="333" t="str">
        <f t="shared" ref="R208" si="367">IFERROR(RANK(Q208,Q199:Q213,1),"")</f>
        <v/>
      </c>
      <c r="S208" s="82">
        <f t="shared" si="361"/>
        <v>0</v>
      </c>
      <c r="T208" s="330" t="str">
        <f>IFERROR(ROUND(IFERROR(N208-M208-O208,0)+(SUM(I208:L208)*VLOOKUP(D208,Kategóriák!$C:$N,11,FALSE)/24/60/60),10),"")</f>
        <v/>
      </c>
      <c r="U208" s="82"/>
      <c r="V208" s="445" t="str">
        <f t="shared" ref="V208:V271" si="368">IFERROR(IF((N208-M208)&lt;0,"HIBA!",""),"")</f>
        <v/>
      </c>
    </row>
    <row r="209" spans="2:22" ht="18.600000000000001" hidden="1" customHeight="1" outlineLevel="1" x14ac:dyDescent="0.25">
      <c r="B209" s="187">
        <f>Rajtlista!B209</f>
        <v>0</v>
      </c>
      <c r="C209" s="255" t="str">
        <f>Rajtlista!C209</f>
        <v/>
      </c>
      <c r="D209" s="256" t="str">
        <f t="shared" si="349"/>
        <v>VI. kcs. Fiú (-2002) - 3 km szabadstílus</v>
      </c>
      <c r="E209" s="428" t="str">
        <f>Rajtlista!E209</f>
        <v/>
      </c>
      <c r="F209" s="256" t="str">
        <f>Rajtlista!F209</f>
        <v/>
      </c>
      <c r="G209" s="431" t="str">
        <f>Rajtlista!G209</f>
        <v/>
      </c>
      <c r="H209" s="331"/>
      <c r="I209" s="299">
        <f>'Lövészet beíró'!G203</f>
        <v>0</v>
      </c>
      <c r="J209" s="300">
        <f>'Lövészet beíró'!H203</f>
        <v>0</v>
      </c>
      <c r="K209" s="300">
        <f>'Lövészet beíró'!I203</f>
        <v>0</v>
      </c>
      <c r="L209" s="301">
        <f>'Lövészet beíró'!J203</f>
        <v>0</v>
      </c>
      <c r="M209" s="332" t="str">
        <f>IF(B209&gt;0,Rajtlista!H209,"")</f>
        <v/>
      </c>
      <c r="N209" s="332" t="s">
        <v>34</v>
      </c>
      <c r="O209" s="303" t="str">
        <f t="shared" si="356"/>
        <v/>
      </c>
      <c r="P209" s="304" t="str">
        <f t="shared" ref="P209" si="369">IFERROR(RANK(O209,O199:O213,1),"")</f>
        <v/>
      </c>
      <c r="Q209" s="302" t="str">
        <f t="shared" si="345"/>
        <v/>
      </c>
      <c r="R209" s="333" t="str">
        <f t="shared" ref="R209" si="370">IFERROR(RANK(Q209,Q199:Q213,1),"")</f>
        <v/>
      </c>
      <c r="S209" s="82">
        <f t="shared" si="361"/>
        <v>0</v>
      </c>
      <c r="T209" s="330" t="str">
        <f>IFERROR(ROUND(IFERROR(N209-M209-O209,0)+(SUM(I209:L209)*VLOOKUP(D209,Kategóriák!$C:$N,11,FALSE)/24/60/60),10),"")</f>
        <v/>
      </c>
      <c r="U209" s="82"/>
      <c r="V209" s="445" t="str">
        <f t="shared" si="368"/>
        <v/>
      </c>
    </row>
    <row r="210" spans="2:22" ht="18.600000000000001" hidden="1" customHeight="1" outlineLevel="1" x14ac:dyDescent="0.25">
      <c r="B210" s="187">
        <f>Rajtlista!B210</f>
        <v>0</v>
      </c>
      <c r="C210" s="255" t="str">
        <f>Rajtlista!C210</f>
        <v/>
      </c>
      <c r="D210" s="256" t="str">
        <f t="shared" si="349"/>
        <v>VI. kcs. Fiú (-2002) - 3 km szabadstílus</v>
      </c>
      <c r="E210" s="428" t="str">
        <f>Rajtlista!E210</f>
        <v/>
      </c>
      <c r="F210" s="256" t="str">
        <f>Rajtlista!F210</f>
        <v/>
      </c>
      <c r="G210" s="431" t="str">
        <f>Rajtlista!G210</f>
        <v/>
      </c>
      <c r="H210" s="331"/>
      <c r="I210" s="299">
        <f>'Lövészet beíró'!G204</f>
        <v>0</v>
      </c>
      <c r="J210" s="300">
        <f>'Lövészet beíró'!H204</f>
        <v>0</v>
      </c>
      <c r="K210" s="300">
        <f>'Lövészet beíró'!I204</f>
        <v>0</v>
      </c>
      <c r="L210" s="301">
        <f>'Lövészet beíró'!J204</f>
        <v>0</v>
      </c>
      <c r="M210" s="332" t="str">
        <f>IF(B210&gt;0,Rajtlista!H210,"")</f>
        <v/>
      </c>
      <c r="N210" s="332" t="s">
        <v>34</v>
      </c>
      <c r="O210" s="303" t="str">
        <f t="shared" si="356"/>
        <v/>
      </c>
      <c r="P210" s="304" t="str">
        <f t="shared" ref="P210" si="371">IFERROR(RANK(O210,O199:O213,1),"")</f>
        <v/>
      </c>
      <c r="Q210" s="302" t="str">
        <f t="shared" si="345"/>
        <v/>
      </c>
      <c r="R210" s="333" t="str">
        <f t="shared" ref="R210" si="372">IFERROR(RANK(Q210,Q199:Q213,1),"")</f>
        <v/>
      </c>
      <c r="S210" s="82">
        <f t="shared" si="361"/>
        <v>0</v>
      </c>
      <c r="T210" s="330" t="str">
        <f>IFERROR(ROUND(IFERROR(N210-M210-O210,0)+(SUM(I210:L210)*VLOOKUP(D210,Kategóriák!$C:$N,11,FALSE)/24/60/60),10),"")</f>
        <v/>
      </c>
      <c r="U210" s="82"/>
      <c r="V210" s="445" t="str">
        <f t="shared" si="368"/>
        <v/>
      </c>
    </row>
    <row r="211" spans="2:22" ht="18.600000000000001" hidden="1" customHeight="1" outlineLevel="1" x14ac:dyDescent="0.25">
      <c r="B211" s="187">
        <f>Rajtlista!B211</f>
        <v>0</v>
      </c>
      <c r="C211" s="255" t="str">
        <f>Rajtlista!C211</f>
        <v/>
      </c>
      <c r="D211" s="256" t="str">
        <f t="shared" si="349"/>
        <v>VI. kcs. Fiú (-2002) - 3 km szabadstílus</v>
      </c>
      <c r="E211" s="428" t="str">
        <f>Rajtlista!E211</f>
        <v/>
      </c>
      <c r="F211" s="256" t="str">
        <f>Rajtlista!F211</f>
        <v/>
      </c>
      <c r="G211" s="431" t="str">
        <f>Rajtlista!G211</f>
        <v/>
      </c>
      <c r="H211" s="331"/>
      <c r="I211" s="299">
        <f>'Lövészet beíró'!G205</f>
        <v>0</v>
      </c>
      <c r="J211" s="300">
        <f>'Lövészet beíró'!H205</f>
        <v>0</v>
      </c>
      <c r="K211" s="300">
        <f>'Lövészet beíró'!I205</f>
        <v>0</v>
      </c>
      <c r="L211" s="301">
        <f>'Lövészet beíró'!J205</f>
        <v>0</v>
      </c>
      <c r="M211" s="332" t="str">
        <f>IF(B211&gt;0,Rajtlista!H211,"")</f>
        <v/>
      </c>
      <c r="N211" s="332" t="s">
        <v>34</v>
      </c>
      <c r="O211" s="303" t="str">
        <f t="shared" si="356"/>
        <v/>
      </c>
      <c r="P211" s="304" t="str">
        <f t="shared" ref="P211" si="373">IFERROR(RANK(O211,O199:O213,1),"")</f>
        <v/>
      </c>
      <c r="Q211" s="302" t="str">
        <f t="shared" si="345"/>
        <v/>
      </c>
      <c r="R211" s="333" t="str">
        <f t="shared" ref="R211" si="374">IFERROR(RANK(Q211,Q199:Q213,1),"")</f>
        <v/>
      </c>
      <c r="S211" s="82">
        <f t="shared" si="361"/>
        <v>0</v>
      </c>
      <c r="T211" s="330" t="str">
        <f>IFERROR(ROUND(IFERROR(N211-M211-O211,0)+(SUM(I211:L211)*VLOOKUP(D211,Kategóriák!$C:$N,11,FALSE)/24/60/60),10),"")</f>
        <v/>
      </c>
      <c r="U211" s="82"/>
      <c r="V211" s="445" t="str">
        <f t="shared" si="368"/>
        <v/>
      </c>
    </row>
    <row r="212" spans="2:22" ht="18.600000000000001" hidden="1" customHeight="1" outlineLevel="1" x14ac:dyDescent="0.25">
      <c r="B212" s="187">
        <f>Rajtlista!B212</f>
        <v>0</v>
      </c>
      <c r="C212" s="255" t="str">
        <f>Rajtlista!C212</f>
        <v/>
      </c>
      <c r="D212" s="256" t="str">
        <f t="shared" si="349"/>
        <v>VI. kcs. Fiú (-2002) - 3 km szabadstílus</v>
      </c>
      <c r="E212" s="428" t="str">
        <f>Rajtlista!E212</f>
        <v/>
      </c>
      <c r="F212" s="256" t="str">
        <f>Rajtlista!F212</f>
        <v/>
      </c>
      <c r="G212" s="431" t="str">
        <f>Rajtlista!G212</f>
        <v/>
      </c>
      <c r="H212" s="331"/>
      <c r="I212" s="299">
        <f>'Lövészet beíró'!G206</f>
        <v>0</v>
      </c>
      <c r="J212" s="300">
        <f>'Lövészet beíró'!H206</f>
        <v>0</v>
      </c>
      <c r="K212" s="300">
        <f>'Lövészet beíró'!I206</f>
        <v>0</v>
      </c>
      <c r="L212" s="301">
        <f>'Lövészet beíró'!J206</f>
        <v>0</v>
      </c>
      <c r="M212" s="332" t="str">
        <f>IF(B212&gt;0,Rajtlista!H212,"")</f>
        <v/>
      </c>
      <c r="N212" s="332" t="s">
        <v>34</v>
      </c>
      <c r="O212" s="303" t="str">
        <f t="shared" si="356"/>
        <v/>
      </c>
      <c r="P212" s="304" t="str">
        <f t="shared" ref="P212" si="375">IFERROR(RANK(O212,O199:O213,1),"")</f>
        <v/>
      </c>
      <c r="Q212" s="302" t="str">
        <f t="shared" si="345"/>
        <v/>
      </c>
      <c r="R212" s="333" t="str">
        <f t="shared" ref="R212" si="376">IFERROR(RANK(Q212,Q199:Q213,1),"")</f>
        <v/>
      </c>
      <c r="S212" s="82">
        <f t="shared" si="361"/>
        <v>0</v>
      </c>
      <c r="T212" s="330" t="str">
        <f>IFERROR(ROUND(IFERROR(N212-M212-O212,0)+(SUM(I212:L212)*VLOOKUP(D212,Kategóriák!$C:$N,11,FALSE)/24/60/60),10),"")</f>
        <v/>
      </c>
      <c r="U212" s="82"/>
      <c r="V212" s="445" t="str">
        <f t="shared" si="368"/>
        <v/>
      </c>
    </row>
    <row r="213" spans="2:22" ht="18.600000000000001" hidden="1" customHeight="1" outlineLevel="1" x14ac:dyDescent="0.25">
      <c r="B213" s="187">
        <f>Rajtlista!B213</f>
        <v>0</v>
      </c>
      <c r="C213" s="255" t="str">
        <f>Rajtlista!C213</f>
        <v/>
      </c>
      <c r="D213" s="256" t="str">
        <f t="shared" si="349"/>
        <v>VI. kcs. Fiú (-2002) - 3 km szabadstílus</v>
      </c>
      <c r="E213" s="428" t="str">
        <f>Rajtlista!E213</f>
        <v/>
      </c>
      <c r="F213" s="256" t="str">
        <f>Rajtlista!F213</f>
        <v/>
      </c>
      <c r="G213" s="431" t="str">
        <f>Rajtlista!G213</f>
        <v/>
      </c>
      <c r="H213" s="331"/>
      <c r="I213" s="299">
        <f>'Lövészet beíró'!G207</f>
        <v>0</v>
      </c>
      <c r="J213" s="300">
        <f>'Lövészet beíró'!H207</f>
        <v>0</v>
      </c>
      <c r="K213" s="300">
        <f>'Lövészet beíró'!I207</f>
        <v>0</v>
      </c>
      <c r="L213" s="301">
        <f>'Lövészet beíró'!J207</f>
        <v>0</v>
      </c>
      <c r="M213" s="332" t="str">
        <f>IF(B213&gt;0,Rajtlista!H213,"")</f>
        <v/>
      </c>
      <c r="N213" s="332" t="s">
        <v>34</v>
      </c>
      <c r="O213" s="303" t="str">
        <f t="shared" si="356"/>
        <v/>
      </c>
      <c r="P213" s="304" t="str">
        <f t="shared" ref="P213" si="377">IFERROR(RANK(O213,O199:O213,1),"")</f>
        <v/>
      </c>
      <c r="Q213" s="302" t="str">
        <f t="shared" si="345"/>
        <v/>
      </c>
      <c r="R213" s="333" t="str">
        <f t="shared" ref="R213" si="378">IFERROR(RANK(Q213,Q199:Q213,1),"")</f>
        <v/>
      </c>
      <c r="S213" s="82">
        <f t="shared" si="361"/>
        <v>0</v>
      </c>
      <c r="T213" s="330" t="str">
        <f>IFERROR(ROUND(IFERROR(N213-M213-O213,0)+(SUM(I213:L213)*VLOOKUP(D213,Kategóriák!$C:$N,11,FALSE)/24/60/60),10),"")</f>
        <v/>
      </c>
      <c r="U213" s="82"/>
      <c r="V213" s="445" t="str">
        <f t="shared" si="368"/>
        <v/>
      </c>
    </row>
    <row r="214" spans="2:22" ht="18.600000000000001" customHeight="1" outlineLevel="1" thickBot="1" x14ac:dyDescent="0.3">
      <c r="B214" s="334"/>
      <c r="C214" s="335"/>
      <c r="D214" s="336"/>
      <c r="E214" s="429"/>
      <c r="F214" s="336"/>
      <c r="G214" s="432"/>
      <c r="H214" s="336"/>
      <c r="I214" s="337"/>
      <c r="J214" s="337"/>
      <c r="K214" s="337"/>
      <c r="L214" s="337"/>
      <c r="M214" s="338"/>
      <c r="N214" s="338"/>
      <c r="O214" s="339"/>
      <c r="P214" s="454"/>
      <c r="Q214" s="339"/>
      <c r="R214" s="340"/>
      <c r="S214" s="82">
        <f t="shared" si="361"/>
        <v>0</v>
      </c>
      <c r="T214" s="330" t="str">
        <f>IFERROR(ROUND(IFERROR(N214-M214-O214,0)+(SUM(I214:L214)*VLOOKUP(D214,Kategóriák!$C:$N,11,FALSE)/24/60/60),10),"")</f>
        <v/>
      </c>
      <c r="U214" s="82"/>
      <c r="V214" s="445" t="str">
        <f t="shared" si="368"/>
        <v/>
      </c>
    </row>
    <row r="215" spans="2:22" ht="18.600000000000001" hidden="1" customHeight="1" thickBot="1" x14ac:dyDescent="0.3">
      <c r="B215" s="509">
        <f>+Rajtlista!B215:G215</f>
        <v>0</v>
      </c>
      <c r="C215" s="510"/>
      <c r="D215" s="511"/>
      <c r="E215" s="511"/>
      <c r="F215" s="511"/>
      <c r="G215" s="512"/>
      <c r="H215" s="341"/>
      <c r="I215" s="280" t="e">
        <f>'Lövészet beíró'!G209</f>
        <v>#N/A</v>
      </c>
      <c r="J215" s="281" t="e">
        <f>'Lövészet beíró'!H209</f>
        <v>#N/A</v>
      </c>
      <c r="K215" s="281" t="e">
        <f>'Lövészet beíró'!I209</f>
        <v>#N/A</v>
      </c>
      <c r="L215" s="282" t="e">
        <f>'Lövészet beíró'!J209</f>
        <v>#N/A</v>
      </c>
      <c r="M215" s="326"/>
      <c r="N215" s="326"/>
      <c r="O215" s="283"/>
      <c r="P215" s="453"/>
      <c r="Q215" s="283"/>
      <c r="R215" s="327"/>
      <c r="S215" s="82">
        <f t="shared" si="361"/>
        <v>0</v>
      </c>
      <c r="T215" s="330" t="str">
        <f>IFERROR(ROUND(IFERROR(N215-M215-O215,0)+(SUM(I215:L215)*VLOOKUP(D215,Kategóriák!$C:$N,11,FALSE)/24/60/60),10),"")</f>
        <v/>
      </c>
      <c r="U215" s="82"/>
      <c r="V215" s="445" t="str">
        <f t="shared" si="368"/>
        <v/>
      </c>
    </row>
    <row r="216" spans="2:22" ht="18.600000000000001" hidden="1" customHeight="1" outlineLevel="1" x14ac:dyDescent="0.25">
      <c r="B216" s="286">
        <f>Rajtlista!B216</f>
        <v>0</v>
      </c>
      <c r="C216" s="287" t="str">
        <f>Rajtlista!C216</f>
        <v/>
      </c>
      <c r="D216" s="288">
        <f>+B215</f>
        <v>0</v>
      </c>
      <c r="E216" s="427" t="str">
        <f>Rajtlista!E216</f>
        <v/>
      </c>
      <c r="F216" s="288" t="str">
        <f>Rajtlista!F216</f>
        <v/>
      </c>
      <c r="G216" s="430" t="str">
        <f>Rajtlista!G216</f>
        <v/>
      </c>
      <c r="H216" s="328"/>
      <c r="I216" s="291">
        <f>'Lövészet beíró'!G210</f>
        <v>0</v>
      </c>
      <c r="J216" s="292">
        <f>'Lövészet beíró'!H210</f>
        <v>0</v>
      </c>
      <c r="K216" s="292">
        <f>'Lövészet beíró'!I210</f>
        <v>0</v>
      </c>
      <c r="L216" s="293">
        <f>'Lövészet beíró'!J210</f>
        <v>0</v>
      </c>
      <c r="M216" s="329" t="str">
        <f>IF(B216&gt;0,Rajtlista!H216,"")</f>
        <v/>
      </c>
      <c r="N216" s="329" t="s">
        <v>34</v>
      </c>
      <c r="O216" s="295" t="str">
        <f t="shared" ref="O216:O247" si="379">IFERROR(N216-M216,"")</f>
        <v/>
      </c>
      <c r="P216" s="296" t="str">
        <f t="shared" ref="P216" si="380">IFERROR(RANK(O216,O216:O230,1),"")</f>
        <v/>
      </c>
      <c r="Q216" s="294" t="str">
        <f t="shared" ref="Q216:Q230" si="381">IF(F216="HUN",O216,"")</f>
        <v/>
      </c>
      <c r="R216" s="296" t="str">
        <f t="shared" ref="R216" si="382">IFERROR(RANK(Q216,Q216:Q230,1),"")</f>
        <v/>
      </c>
      <c r="S216" s="82">
        <f t="shared" si="361"/>
        <v>0</v>
      </c>
      <c r="T216" s="330" t="str">
        <f>IFERROR(ROUND(IFERROR(N216-M216-O216,0)+(SUM(I216:L216)*VLOOKUP(D216,Kategóriák!$C:$N,11,FALSE)/24/60/60),10),"")</f>
        <v/>
      </c>
      <c r="U216" s="82"/>
      <c r="V216" s="445" t="str">
        <f t="shared" si="368"/>
        <v/>
      </c>
    </row>
    <row r="217" spans="2:22" ht="18.600000000000001" hidden="1" customHeight="1" outlineLevel="1" x14ac:dyDescent="0.25">
      <c r="B217" s="187">
        <f>Rajtlista!B217</f>
        <v>0</v>
      </c>
      <c r="C217" s="255" t="str">
        <f>Rajtlista!C217</f>
        <v/>
      </c>
      <c r="D217" s="256">
        <f>+D216</f>
        <v>0</v>
      </c>
      <c r="E217" s="428" t="str">
        <f>Rajtlista!E217</f>
        <v/>
      </c>
      <c r="F217" s="256" t="str">
        <f>Rajtlista!F217</f>
        <v/>
      </c>
      <c r="G217" s="431" t="str">
        <f>Rajtlista!G217</f>
        <v/>
      </c>
      <c r="H217" s="331"/>
      <c r="I217" s="299">
        <f>'Lövészet beíró'!G211</f>
        <v>0</v>
      </c>
      <c r="J217" s="300">
        <f>'Lövészet beíró'!H211</f>
        <v>0</v>
      </c>
      <c r="K217" s="300">
        <f>'Lövészet beíró'!I211</f>
        <v>0</v>
      </c>
      <c r="L217" s="301">
        <f>'Lövészet beíró'!J211</f>
        <v>0</v>
      </c>
      <c r="M217" s="332" t="str">
        <f>IF(B217&gt;0,Rajtlista!H217,"")</f>
        <v/>
      </c>
      <c r="N217" s="332" t="s">
        <v>34</v>
      </c>
      <c r="O217" s="303" t="str">
        <f t="shared" si="379"/>
        <v/>
      </c>
      <c r="P217" s="304" t="str">
        <f t="shared" ref="P217" si="383">IFERROR(RANK(O217,O216:O230,1),"")</f>
        <v/>
      </c>
      <c r="Q217" s="302" t="str">
        <f t="shared" si="381"/>
        <v/>
      </c>
      <c r="R217" s="333" t="str">
        <f t="shared" ref="R217" si="384">IFERROR(RANK(Q217,Q216:Q230,1),"")</f>
        <v/>
      </c>
      <c r="S217" s="82">
        <f t="shared" si="361"/>
        <v>0</v>
      </c>
      <c r="T217" s="330" t="str">
        <f>IFERROR(ROUND(IFERROR(N217-M217-O217,0)+(SUM(I217:L217)*VLOOKUP(D217,Kategóriák!$C:$N,11,FALSE)/24/60/60),10),"")</f>
        <v/>
      </c>
      <c r="U217" s="82"/>
      <c r="V217" s="445" t="str">
        <f t="shared" si="368"/>
        <v/>
      </c>
    </row>
    <row r="218" spans="2:22" ht="18.600000000000001" hidden="1" customHeight="1" outlineLevel="1" x14ac:dyDescent="0.25">
      <c r="B218" s="187">
        <f>Rajtlista!B218</f>
        <v>0</v>
      </c>
      <c r="C218" s="255" t="str">
        <f>Rajtlista!C218</f>
        <v/>
      </c>
      <c r="D218" s="256">
        <f t="shared" ref="D218:D230" si="385">+D217</f>
        <v>0</v>
      </c>
      <c r="E218" s="428" t="str">
        <f>Rajtlista!E218</f>
        <v/>
      </c>
      <c r="F218" s="256" t="str">
        <f>Rajtlista!F218</f>
        <v/>
      </c>
      <c r="G218" s="431" t="str">
        <f>Rajtlista!G218</f>
        <v/>
      </c>
      <c r="H218" s="331"/>
      <c r="I218" s="299">
        <f>'Lövészet beíró'!G212</f>
        <v>0</v>
      </c>
      <c r="J218" s="300">
        <f>'Lövészet beíró'!H212</f>
        <v>0</v>
      </c>
      <c r="K218" s="300">
        <f>'Lövészet beíró'!I212</f>
        <v>0</v>
      </c>
      <c r="L218" s="301">
        <f>'Lövészet beíró'!J212</f>
        <v>0</v>
      </c>
      <c r="M218" s="332" t="str">
        <f>IF(B218&gt;0,Rajtlista!H218,"")</f>
        <v/>
      </c>
      <c r="N218" s="332" t="s">
        <v>34</v>
      </c>
      <c r="O218" s="303" t="str">
        <f t="shared" si="379"/>
        <v/>
      </c>
      <c r="P218" s="304" t="str">
        <f t="shared" ref="P218" si="386">IFERROR(RANK(O218,O216:O230,1),"")</f>
        <v/>
      </c>
      <c r="Q218" s="302" t="str">
        <f t="shared" si="381"/>
        <v/>
      </c>
      <c r="R218" s="333" t="str">
        <f t="shared" ref="R218" si="387">IFERROR(RANK(Q218,Q216:Q230,1),"")</f>
        <v/>
      </c>
      <c r="S218" s="82">
        <f t="shared" si="361"/>
        <v>0</v>
      </c>
      <c r="T218" s="330" t="str">
        <f>IFERROR(ROUND(IFERROR(N218-M218-O218,0)+(SUM(I218:L218)*VLOOKUP(D218,Kategóriák!$C:$N,11,FALSE)/24/60/60),10),"")</f>
        <v/>
      </c>
      <c r="U218" s="82"/>
      <c r="V218" s="445" t="str">
        <f t="shared" si="368"/>
        <v/>
      </c>
    </row>
    <row r="219" spans="2:22" ht="18.600000000000001" hidden="1" customHeight="1" outlineLevel="1" x14ac:dyDescent="0.25">
      <c r="B219" s="187">
        <f>Rajtlista!B219</f>
        <v>0</v>
      </c>
      <c r="C219" s="255" t="str">
        <f>Rajtlista!C219</f>
        <v/>
      </c>
      <c r="D219" s="256">
        <f t="shared" si="385"/>
        <v>0</v>
      </c>
      <c r="E219" s="428" t="str">
        <f>Rajtlista!E219</f>
        <v/>
      </c>
      <c r="F219" s="256" t="str">
        <f>Rajtlista!F219</f>
        <v/>
      </c>
      <c r="G219" s="431" t="str">
        <f>Rajtlista!G219</f>
        <v/>
      </c>
      <c r="H219" s="331"/>
      <c r="I219" s="299">
        <f>'Lövészet beíró'!G213</f>
        <v>0</v>
      </c>
      <c r="J219" s="300">
        <f>'Lövészet beíró'!H213</f>
        <v>0</v>
      </c>
      <c r="K219" s="300">
        <f>'Lövészet beíró'!I213</f>
        <v>0</v>
      </c>
      <c r="L219" s="301">
        <f>'Lövészet beíró'!J213</f>
        <v>0</v>
      </c>
      <c r="M219" s="332" t="str">
        <f>IF(B219&gt;0,Rajtlista!H219,"")</f>
        <v/>
      </c>
      <c r="N219" s="332" t="s">
        <v>34</v>
      </c>
      <c r="O219" s="303" t="str">
        <f t="shared" si="379"/>
        <v/>
      </c>
      <c r="P219" s="304" t="str">
        <f t="shared" ref="P219" si="388">IFERROR(RANK(O219,O216:O230,1),"")</f>
        <v/>
      </c>
      <c r="Q219" s="302" t="str">
        <f t="shared" si="381"/>
        <v/>
      </c>
      <c r="R219" s="333" t="str">
        <f t="shared" ref="R219" si="389">IFERROR(RANK(Q219,Q216:Q230,1),"")</f>
        <v/>
      </c>
      <c r="S219" s="82">
        <f t="shared" si="361"/>
        <v>0</v>
      </c>
      <c r="T219" s="330" t="str">
        <f>IFERROR(ROUND(IFERROR(N219-M219-O219,0)+(SUM(I219:L219)*VLOOKUP(D219,Kategóriák!$C:$N,11,FALSE)/24/60/60),10),"")</f>
        <v/>
      </c>
      <c r="U219" s="82"/>
      <c r="V219" s="445" t="str">
        <f t="shared" si="368"/>
        <v/>
      </c>
    </row>
    <row r="220" spans="2:22" ht="18.600000000000001" hidden="1" customHeight="1" outlineLevel="1" x14ac:dyDescent="0.25">
      <c r="B220" s="187">
        <f>Rajtlista!B220</f>
        <v>0</v>
      </c>
      <c r="C220" s="255" t="str">
        <f>Rajtlista!C220</f>
        <v/>
      </c>
      <c r="D220" s="256">
        <f t="shared" si="385"/>
        <v>0</v>
      </c>
      <c r="E220" s="428" t="str">
        <f>Rajtlista!E220</f>
        <v/>
      </c>
      <c r="F220" s="256" t="str">
        <f>Rajtlista!F220</f>
        <v/>
      </c>
      <c r="G220" s="431" t="str">
        <f>Rajtlista!G220</f>
        <v/>
      </c>
      <c r="H220" s="331"/>
      <c r="I220" s="299">
        <f>'Lövészet beíró'!G214</f>
        <v>0</v>
      </c>
      <c r="J220" s="300">
        <f>'Lövészet beíró'!H214</f>
        <v>0</v>
      </c>
      <c r="K220" s="300">
        <f>'Lövészet beíró'!I214</f>
        <v>0</v>
      </c>
      <c r="L220" s="301">
        <f>'Lövészet beíró'!J214</f>
        <v>0</v>
      </c>
      <c r="M220" s="332" t="str">
        <f>IF(B220&gt;0,Rajtlista!H220,"")</f>
        <v/>
      </c>
      <c r="N220" s="332" t="s">
        <v>34</v>
      </c>
      <c r="O220" s="303" t="str">
        <f t="shared" si="379"/>
        <v/>
      </c>
      <c r="P220" s="304" t="str">
        <f t="shared" ref="P220" si="390">IFERROR(RANK(O220,O216:O230,1),"")</f>
        <v/>
      </c>
      <c r="Q220" s="302" t="str">
        <f t="shared" si="381"/>
        <v/>
      </c>
      <c r="R220" s="333" t="str">
        <f t="shared" ref="R220" si="391">IFERROR(RANK(Q220,Q216:Q230,1),"")</f>
        <v/>
      </c>
      <c r="S220" s="82">
        <f t="shared" si="361"/>
        <v>0</v>
      </c>
      <c r="T220" s="330" t="str">
        <f>IFERROR(ROUND(IFERROR(N220-M220-O220,0)+(SUM(I220:L220)*VLOOKUP(D220,Kategóriák!$C:$N,11,FALSE)/24/60/60),10),"")</f>
        <v/>
      </c>
      <c r="U220" s="82"/>
      <c r="V220" s="445" t="str">
        <f t="shared" si="368"/>
        <v/>
      </c>
    </row>
    <row r="221" spans="2:22" ht="18.600000000000001" hidden="1" customHeight="1" outlineLevel="1" x14ac:dyDescent="0.25">
      <c r="B221" s="187">
        <f>Rajtlista!B221</f>
        <v>0</v>
      </c>
      <c r="C221" s="255" t="str">
        <f>Rajtlista!C221</f>
        <v/>
      </c>
      <c r="D221" s="256">
        <f t="shared" si="385"/>
        <v>0</v>
      </c>
      <c r="E221" s="428" t="str">
        <f>Rajtlista!E221</f>
        <v/>
      </c>
      <c r="F221" s="256" t="str">
        <f>Rajtlista!F221</f>
        <v/>
      </c>
      <c r="G221" s="431" t="str">
        <f>Rajtlista!G221</f>
        <v/>
      </c>
      <c r="H221" s="331"/>
      <c r="I221" s="299">
        <f>'Lövészet beíró'!G215</f>
        <v>0</v>
      </c>
      <c r="J221" s="300">
        <f>'Lövészet beíró'!H215</f>
        <v>0</v>
      </c>
      <c r="K221" s="300">
        <f>'Lövészet beíró'!I215</f>
        <v>0</v>
      </c>
      <c r="L221" s="301">
        <f>'Lövészet beíró'!J215</f>
        <v>0</v>
      </c>
      <c r="M221" s="332" t="str">
        <f>IF(B221&gt;0,Rajtlista!H221,"")</f>
        <v/>
      </c>
      <c r="N221" s="332" t="s">
        <v>34</v>
      </c>
      <c r="O221" s="303" t="str">
        <f t="shared" si="379"/>
        <v/>
      </c>
      <c r="P221" s="304" t="str">
        <f t="shared" ref="P221" si="392">IFERROR(RANK(O221,O216:O230,1),"")</f>
        <v/>
      </c>
      <c r="Q221" s="302" t="str">
        <f t="shared" si="381"/>
        <v/>
      </c>
      <c r="R221" s="333" t="str">
        <f t="shared" ref="R221" si="393">IFERROR(RANK(Q221,Q216:Q230,1),"")</f>
        <v/>
      </c>
      <c r="S221" s="82">
        <f t="shared" si="361"/>
        <v>0</v>
      </c>
      <c r="T221" s="330" t="str">
        <f>IFERROR(ROUND(IFERROR(N221-M221-O221,0)+(SUM(I221:L221)*VLOOKUP(D221,Kategóriák!$C:$N,11,FALSE)/24/60/60),10),"")</f>
        <v/>
      </c>
      <c r="U221" s="82"/>
      <c r="V221" s="445" t="str">
        <f t="shared" si="368"/>
        <v/>
      </c>
    </row>
    <row r="222" spans="2:22" ht="18.600000000000001" hidden="1" customHeight="1" outlineLevel="1" x14ac:dyDescent="0.25">
      <c r="B222" s="187">
        <f>Rajtlista!B222</f>
        <v>0</v>
      </c>
      <c r="C222" s="255" t="str">
        <f>Rajtlista!C222</f>
        <v/>
      </c>
      <c r="D222" s="256">
        <f t="shared" si="385"/>
        <v>0</v>
      </c>
      <c r="E222" s="428" t="str">
        <f>Rajtlista!E222</f>
        <v/>
      </c>
      <c r="F222" s="256" t="str">
        <f>Rajtlista!F222</f>
        <v/>
      </c>
      <c r="G222" s="431" t="str">
        <f>Rajtlista!G222</f>
        <v/>
      </c>
      <c r="H222" s="331"/>
      <c r="I222" s="299">
        <f>'Lövészet beíró'!G216</f>
        <v>0</v>
      </c>
      <c r="J222" s="300">
        <f>'Lövészet beíró'!H216</f>
        <v>0</v>
      </c>
      <c r="K222" s="300">
        <f>'Lövészet beíró'!I216</f>
        <v>0</v>
      </c>
      <c r="L222" s="301">
        <f>'Lövészet beíró'!J216</f>
        <v>0</v>
      </c>
      <c r="M222" s="332" t="str">
        <f>IF(B222&gt;0,Rajtlista!H222,"")</f>
        <v/>
      </c>
      <c r="N222" s="332" t="s">
        <v>34</v>
      </c>
      <c r="O222" s="303" t="str">
        <f t="shared" si="379"/>
        <v/>
      </c>
      <c r="P222" s="304" t="str">
        <f t="shared" ref="P222" si="394">IFERROR(RANK(O222,O216:O230,1),"")</f>
        <v/>
      </c>
      <c r="Q222" s="302" t="str">
        <f t="shared" si="381"/>
        <v/>
      </c>
      <c r="R222" s="333" t="str">
        <f t="shared" ref="R222" si="395">IFERROR(RANK(Q222,Q216:Q230,1),"")</f>
        <v/>
      </c>
      <c r="S222" s="82">
        <f t="shared" si="361"/>
        <v>0</v>
      </c>
      <c r="T222" s="330" t="str">
        <f>IFERROR(ROUND(IFERROR(N222-M222-O222,0)+(SUM(I222:L222)*VLOOKUP(D222,Kategóriák!$C:$N,11,FALSE)/24/60/60),10),"")</f>
        <v/>
      </c>
      <c r="U222" s="82"/>
      <c r="V222" s="445" t="str">
        <f t="shared" si="368"/>
        <v/>
      </c>
    </row>
    <row r="223" spans="2:22" ht="18.600000000000001" hidden="1" customHeight="1" outlineLevel="1" x14ac:dyDescent="0.25">
      <c r="B223" s="187">
        <f>Rajtlista!B223</f>
        <v>0</v>
      </c>
      <c r="C223" s="255" t="str">
        <f>Rajtlista!C223</f>
        <v/>
      </c>
      <c r="D223" s="256">
        <f t="shared" si="385"/>
        <v>0</v>
      </c>
      <c r="E223" s="428" t="str">
        <f>Rajtlista!E223</f>
        <v/>
      </c>
      <c r="F223" s="256" t="str">
        <f>Rajtlista!F223</f>
        <v/>
      </c>
      <c r="G223" s="431" t="str">
        <f>Rajtlista!G223</f>
        <v/>
      </c>
      <c r="H223" s="331"/>
      <c r="I223" s="299">
        <f>'Lövészet beíró'!G217</f>
        <v>0</v>
      </c>
      <c r="J223" s="300">
        <f>'Lövészet beíró'!H217</f>
        <v>0</v>
      </c>
      <c r="K223" s="300">
        <f>'Lövészet beíró'!I217</f>
        <v>0</v>
      </c>
      <c r="L223" s="301">
        <f>'Lövészet beíró'!J217</f>
        <v>0</v>
      </c>
      <c r="M223" s="332" t="str">
        <f>IF(B223&gt;0,Rajtlista!H223,"")</f>
        <v/>
      </c>
      <c r="N223" s="332" t="s">
        <v>34</v>
      </c>
      <c r="O223" s="303" t="str">
        <f t="shared" si="379"/>
        <v/>
      </c>
      <c r="P223" s="304" t="str">
        <f t="shared" ref="P223" si="396">IFERROR(RANK(O223,O216:O230,1),"")</f>
        <v/>
      </c>
      <c r="Q223" s="302" t="str">
        <f t="shared" si="381"/>
        <v/>
      </c>
      <c r="R223" s="333" t="str">
        <f t="shared" ref="R223" si="397">IFERROR(RANK(Q223,Q216:Q230,1),"")</f>
        <v/>
      </c>
      <c r="S223" s="82">
        <f t="shared" si="361"/>
        <v>0</v>
      </c>
      <c r="T223" s="330" t="str">
        <f>IFERROR(ROUND(IFERROR(N223-M223-O223,0)+(SUM(I223:L223)*VLOOKUP(D223,Kategóriák!$C:$N,11,FALSE)/24/60/60),10),"")</f>
        <v/>
      </c>
      <c r="U223" s="82"/>
      <c r="V223" s="445" t="str">
        <f t="shared" si="368"/>
        <v/>
      </c>
    </row>
    <row r="224" spans="2:22" ht="18.600000000000001" hidden="1" customHeight="1" outlineLevel="1" x14ac:dyDescent="0.25">
      <c r="B224" s="187">
        <f>Rajtlista!B224</f>
        <v>0</v>
      </c>
      <c r="C224" s="255" t="str">
        <f>Rajtlista!C224</f>
        <v/>
      </c>
      <c r="D224" s="256">
        <f t="shared" si="385"/>
        <v>0</v>
      </c>
      <c r="E224" s="428" t="str">
        <f>Rajtlista!E224</f>
        <v/>
      </c>
      <c r="F224" s="256" t="str">
        <f>Rajtlista!F224</f>
        <v/>
      </c>
      <c r="G224" s="431" t="str">
        <f>Rajtlista!G224</f>
        <v/>
      </c>
      <c r="H224" s="331"/>
      <c r="I224" s="299">
        <f>'Lövészet beíró'!G218</f>
        <v>0</v>
      </c>
      <c r="J224" s="300">
        <f>'Lövészet beíró'!H218</f>
        <v>0</v>
      </c>
      <c r="K224" s="300">
        <f>'Lövészet beíró'!I218</f>
        <v>0</v>
      </c>
      <c r="L224" s="301">
        <f>'Lövészet beíró'!J218</f>
        <v>0</v>
      </c>
      <c r="M224" s="332" t="str">
        <f>IF(B224&gt;0,Rajtlista!H224,"")</f>
        <v/>
      </c>
      <c r="N224" s="332" t="s">
        <v>34</v>
      </c>
      <c r="O224" s="303" t="str">
        <f t="shared" si="379"/>
        <v/>
      </c>
      <c r="P224" s="304" t="str">
        <f t="shared" ref="P224" si="398">IFERROR(RANK(O224,O216:O230,1),"")</f>
        <v/>
      </c>
      <c r="Q224" s="302" t="str">
        <f t="shared" si="381"/>
        <v/>
      </c>
      <c r="R224" s="333" t="str">
        <f t="shared" ref="R224" si="399">IFERROR(RANK(Q224,Q216:Q230,1),"")</f>
        <v/>
      </c>
      <c r="S224" s="82">
        <f t="shared" si="361"/>
        <v>0</v>
      </c>
      <c r="T224" s="330" t="str">
        <f>IFERROR(ROUND(IFERROR(N224-M224-O224,0)+(SUM(I224:L224)*VLOOKUP(D224,Kategóriák!$C:$N,11,FALSE)/24/60/60),10),"")</f>
        <v/>
      </c>
      <c r="U224" s="82"/>
      <c r="V224" s="445" t="str">
        <f t="shared" si="368"/>
        <v/>
      </c>
    </row>
    <row r="225" spans="2:22" ht="18.600000000000001" hidden="1" customHeight="1" outlineLevel="1" x14ac:dyDescent="0.25">
      <c r="B225" s="187">
        <f>Rajtlista!B225</f>
        <v>0</v>
      </c>
      <c r="C225" s="255" t="str">
        <f>Rajtlista!C225</f>
        <v/>
      </c>
      <c r="D225" s="256">
        <f t="shared" si="385"/>
        <v>0</v>
      </c>
      <c r="E225" s="428" t="str">
        <f>Rajtlista!E225</f>
        <v/>
      </c>
      <c r="F225" s="256" t="str">
        <f>Rajtlista!F225</f>
        <v/>
      </c>
      <c r="G225" s="431" t="str">
        <f>Rajtlista!G225</f>
        <v/>
      </c>
      <c r="H225" s="331"/>
      <c r="I225" s="299">
        <f>'Lövészet beíró'!G219</f>
        <v>0</v>
      </c>
      <c r="J225" s="300">
        <f>'Lövészet beíró'!H219</f>
        <v>0</v>
      </c>
      <c r="K225" s="300">
        <f>'Lövészet beíró'!I219</f>
        <v>0</v>
      </c>
      <c r="L225" s="301">
        <f>'Lövészet beíró'!J219</f>
        <v>0</v>
      </c>
      <c r="M225" s="332" t="str">
        <f>IF(B225&gt;0,Rajtlista!H225,"")</f>
        <v/>
      </c>
      <c r="N225" s="332" t="s">
        <v>34</v>
      </c>
      <c r="O225" s="303" t="str">
        <f t="shared" si="379"/>
        <v/>
      </c>
      <c r="P225" s="304" t="str">
        <f t="shared" ref="P225" si="400">IFERROR(RANK(O225,O216:O230,1),"")</f>
        <v/>
      </c>
      <c r="Q225" s="302" t="str">
        <f t="shared" si="381"/>
        <v/>
      </c>
      <c r="R225" s="333" t="str">
        <f t="shared" ref="R225" si="401">IFERROR(RANK(Q225,Q216:Q230,1),"")</f>
        <v/>
      </c>
      <c r="S225" s="82">
        <f t="shared" si="361"/>
        <v>0</v>
      </c>
      <c r="T225" s="330" t="str">
        <f>IFERROR(ROUND(IFERROR(N225-M225-O225,0)+(SUM(I225:L225)*VLOOKUP(D225,Kategóriák!$C:$N,11,FALSE)/24/60/60),10),"")</f>
        <v/>
      </c>
      <c r="U225" s="82"/>
      <c r="V225" s="445" t="str">
        <f t="shared" si="368"/>
        <v/>
      </c>
    </row>
    <row r="226" spans="2:22" ht="18.600000000000001" hidden="1" customHeight="1" outlineLevel="1" x14ac:dyDescent="0.25">
      <c r="B226" s="187">
        <f>Rajtlista!B226</f>
        <v>0</v>
      </c>
      <c r="C226" s="255" t="str">
        <f>Rajtlista!C226</f>
        <v/>
      </c>
      <c r="D226" s="256">
        <f t="shared" si="385"/>
        <v>0</v>
      </c>
      <c r="E226" s="428" t="str">
        <f>Rajtlista!E226</f>
        <v/>
      </c>
      <c r="F226" s="256" t="str">
        <f>Rajtlista!F226</f>
        <v/>
      </c>
      <c r="G226" s="431" t="str">
        <f>Rajtlista!G226</f>
        <v/>
      </c>
      <c r="H226" s="331"/>
      <c r="I226" s="299">
        <f>'Lövészet beíró'!G220</f>
        <v>0</v>
      </c>
      <c r="J226" s="300">
        <f>'Lövészet beíró'!H220</f>
        <v>0</v>
      </c>
      <c r="K226" s="300">
        <f>'Lövészet beíró'!I220</f>
        <v>0</v>
      </c>
      <c r="L226" s="301">
        <f>'Lövészet beíró'!J220</f>
        <v>0</v>
      </c>
      <c r="M226" s="332" t="str">
        <f>IF(B226&gt;0,Rajtlista!H226,"")</f>
        <v/>
      </c>
      <c r="N226" s="332" t="s">
        <v>34</v>
      </c>
      <c r="O226" s="303" t="str">
        <f t="shared" si="379"/>
        <v/>
      </c>
      <c r="P226" s="304" t="str">
        <f t="shared" ref="P226" si="402">IFERROR(RANK(O226,O216:O230,1),"")</f>
        <v/>
      </c>
      <c r="Q226" s="302" t="str">
        <f t="shared" si="381"/>
        <v/>
      </c>
      <c r="R226" s="333" t="str">
        <f t="shared" ref="R226" si="403">IFERROR(RANK(Q226,Q216:Q230,1),"")</f>
        <v/>
      </c>
      <c r="S226" s="82">
        <f t="shared" si="361"/>
        <v>0</v>
      </c>
      <c r="T226" s="330" t="str">
        <f>IFERROR(ROUND(IFERROR(N226-M226-O226,0)+(SUM(I226:L226)*VLOOKUP(D226,Kategóriák!$C:$N,11,FALSE)/24/60/60),10),"")</f>
        <v/>
      </c>
      <c r="U226" s="82"/>
      <c r="V226" s="445" t="str">
        <f t="shared" si="368"/>
        <v/>
      </c>
    </row>
    <row r="227" spans="2:22" ht="18.600000000000001" hidden="1" customHeight="1" outlineLevel="1" x14ac:dyDescent="0.25">
      <c r="B227" s="187">
        <f>Rajtlista!B227</f>
        <v>0</v>
      </c>
      <c r="C227" s="255" t="str">
        <f>Rajtlista!C227</f>
        <v/>
      </c>
      <c r="D227" s="256">
        <f t="shared" si="385"/>
        <v>0</v>
      </c>
      <c r="E227" s="428" t="str">
        <f>Rajtlista!E227</f>
        <v/>
      </c>
      <c r="F227" s="256" t="str">
        <f>Rajtlista!F227</f>
        <v/>
      </c>
      <c r="G227" s="431" t="str">
        <f>Rajtlista!G227</f>
        <v/>
      </c>
      <c r="H227" s="331"/>
      <c r="I227" s="299">
        <f>'Lövészet beíró'!G221</f>
        <v>0</v>
      </c>
      <c r="J227" s="300">
        <f>'Lövészet beíró'!H221</f>
        <v>0</v>
      </c>
      <c r="K227" s="300">
        <f>'Lövészet beíró'!I221</f>
        <v>0</v>
      </c>
      <c r="L227" s="301">
        <f>'Lövészet beíró'!J221</f>
        <v>0</v>
      </c>
      <c r="M227" s="332" t="str">
        <f>IF(B227&gt;0,Rajtlista!H227,"")</f>
        <v/>
      </c>
      <c r="N227" s="332" t="s">
        <v>34</v>
      </c>
      <c r="O227" s="303" t="str">
        <f t="shared" si="379"/>
        <v/>
      </c>
      <c r="P227" s="304" t="str">
        <f t="shared" ref="P227" si="404">IFERROR(RANK(O227,O216:O230,1),"")</f>
        <v/>
      </c>
      <c r="Q227" s="302" t="str">
        <f t="shared" si="381"/>
        <v/>
      </c>
      <c r="R227" s="333" t="str">
        <f t="shared" ref="R227" si="405">IFERROR(RANK(Q227,Q216:Q230,1),"")</f>
        <v/>
      </c>
      <c r="S227" s="82">
        <f t="shared" si="361"/>
        <v>0</v>
      </c>
      <c r="T227" s="330" t="str">
        <f>IFERROR(ROUND(IFERROR(N227-M227-O227,0)+(SUM(I227:L227)*VLOOKUP(D227,Kategóriák!$C:$N,11,FALSE)/24/60/60),10),"")</f>
        <v/>
      </c>
      <c r="U227" s="82"/>
      <c r="V227" s="445" t="str">
        <f t="shared" si="368"/>
        <v/>
      </c>
    </row>
    <row r="228" spans="2:22" ht="18.600000000000001" hidden="1" customHeight="1" outlineLevel="1" x14ac:dyDescent="0.25">
      <c r="B228" s="187">
        <f>Rajtlista!B228</f>
        <v>0</v>
      </c>
      <c r="C228" s="255" t="str">
        <f>Rajtlista!C228</f>
        <v/>
      </c>
      <c r="D228" s="256">
        <f t="shared" si="385"/>
        <v>0</v>
      </c>
      <c r="E228" s="428" t="str">
        <f>Rajtlista!E228</f>
        <v/>
      </c>
      <c r="F228" s="256" t="str">
        <f>Rajtlista!F228</f>
        <v/>
      </c>
      <c r="G228" s="431" t="str">
        <f>Rajtlista!G228</f>
        <v/>
      </c>
      <c r="H228" s="331"/>
      <c r="I228" s="299">
        <f>'Lövészet beíró'!G222</f>
        <v>0</v>
      </c>
      <c r="J228" s="300">
        <f>'Lövészet beíró'!H222</f>
        <v>0</v>
      </c>
      <c r="K228" s="300">
        <f>'Lövészet beíró'!I222</f>
        <v>0</v>
      </c>
      <c r="L228" s="301">
        <f>'Lövészet beíró'!J222</f>
        <v>0</v>
      </c>
      <c r="M228" s="332" t="str">
        <f>IF(B228&gt;0,Rajtlista!H228,"")</f>
        <v/>
      </c>
      <c r="N228" s="332" t="s">
        <v>34</v>
      </c>
      <c r="O228" s="303" t="str">
        <f t="shared" si="379"/>
        <v/>
      </c>
      <c r="P228" s="304" t="str">
        <f t="shared" ref="P228" si="406">IFERROR(RANK(O228,O216:O230,1),"")</f>
        <v/>
      </c>
      <c r="Q228" s="302" t="str">
        <f t="shared" si="381"/>
        <v/>
      </c>
      <c r="R228" s="333" t="str">
        <f t="shared" ref="R228" si="407">IFERROR(RANK(Q228,Q216:Q230,1),"")</f>
        <v/>
      </c>
      <c r="S228" s="82">
        <f t="shared" si="361"/>
        <v>0</v>
      </c>
      <c r="T228" s="330" t="str">
        <f>IFERROR(ROUND(IFERROR(N228-M228-O228,0)+(SUM(I228:L228)*VLOOKUP(D228,Kategóriák!$C:$N,11,FALSE)/24/60/60),10),"")</f>
        <v/>
      </c>
      <c r="U228" s="82"/>
      <c r="V228" s="445" t="str">
        <f t="shared" si="368"/>
        <v/>
      </c>
    </row>
    <row r="229" spans="2:22" ht="18.600000000000001" hidden="1" customHeight="1" outlineLevel="1" x14ac:dyDescent="0.25">
      <c r="B229" s="187">
        <f>Rajtlista!B229</f>
        <v>0</v>
      </c>
      <c r="C229" s="255" t="str">
        <f>Rajtlista!C229</f>
        <v/>
      </c>
      <c r="D229" s="256">
        <f t="shared" si="385"/>
        <v>0</v>
      </c>
      <c r="E229" s="428" t="str">
        <f>Rajtlista!E229</f>
        <v/>
      </c>
      <c r="F229" s="256" t="str">
        <f>Rajtlista!F229</f>
        <v/>
      </c>
      <c r="G229" s="431" t="str">
        <f>Rajtlista!G229</f>
        <v/>
      </c>
      <c r="H229" s="331"/>
      <c r="I229" s="299">
        <f>'Lövészet beíró'!G223</f>
        <v>0</v>
      </c>
      <c r="J229" s="300">
        <f>'Lövészet beíró'!H223</f>
        <v>0</v>
      </c>
      <c r="K229" s="300">
        <f>'Lövészet beíró'!I223</f>
        <v>0</v>
      </c>
      <c r="L229" s="301">
        <f>'Lövészet beíró'!J223</f>
        <v>0</v>
      </c>
      <c r="M229" s="332" t="str">
        <f>IF(B229&gt;0,Rajtlista!H229,"")</f>
        <v/>
      </c>
      <c r="N229" s="332" t="s">
        <v>34</v>
      </c>
      <c r="O229" s="303" t="str">
        <f t="shared" si="379"/>
        <v/>
      </c>
      <c r="P229" s="304" t="str">
        <f t="shared" ref="P229" si="408">IFERROR(RANK(O229,O216:O230,1),"")</f>
        <v/>
      </c>
      <c r="Q229" s="302" t="str">
        <f t="shared" si="381"/>
        <v/>
      </c>
      <c r="R229" s="333" t="str">
        <f t="shared" ref="R229" si="409">IFERROR(RANK(Q229,Q216:Q230,1),"")</f>
        <v/>
      </c>
      <c r="S229" s="82">
        <f t="shared" si="361"/>
        <v>0</v>
      </c>
      <c r="T229" s="330" t="str">
        <f>IFERROR(ROUND(IFERROR(N229-M229-O229,0)+(SUM(I229:L229)*VLOOKUP(D229,Kategóriák!$C:$N,11,FALSE)/24/60/60),10),"")</f>
        <v/>
      </c>
      <c r="U229" s="82"/>
      <c r="V229" s="445" t="str">
        <f t="shared" si="368"/>
        <v/>
      </c>
    </row>
    <row r="230" spans="2:22" ht="18.600000000000001" hidden="1" customHeight="1" outlineLevel="1" x14ac:dyDescent="0.25">
      <c r="B230" s="187">
        <f>Rajtlista!B230</f>
        <v>0</v>
      </c>
      <c r="C230" s="255" t="str">
        <f>Rajtlista!C230</f>
        <v/>
      </c>
      <c r="D230" s="256">
        <f t="shared" si="385"/>
        <v>0</v>
      </c>
      <c r="E230" s="428" t="str">
        <f>Rajtlista!E230</f>
        <v/>
      </c>
      <c r="F230" s="256" t="str">
        <f>Rajtlista!F230</f>
        <v/>
      </c>
      <c r="G230" s="431" t="str">
        <f>Rajtlista!G230</f>
        <v/>
      </c>
      <c r="H230" s="331"/>
      <c r="I230" s="299">
        <f>'Lövészet beíró'!G224</f>
        <v>0</v>
      </c>
      <c r="J230" s="300">
        <f>'Lövészet beíró'!H224</f>
        <v>0</v>
      </c>
      <c r="K230" s="300">
        <f>'Lövészet beíró'!I224</f>
        <v>0</v>
      </c>
      <c r="L230" s="301">
        <f>'Lövészet beíró'!J224</f>
        <v>0</v>
      </c>
      <c r="M230" s="332" t="str">
        <f>IF(B230&gt;0,Rajtlista!H230,"")</f>
        <v/>
      </c>
      <c r="N230" s="332" t="s">
        <v>34</v>
      </c>
      <c r="O230" s="303" t="str">
        <f t="shared" si="379"/>
        <v/>
      </c>
      <c r="P230" s="304" t="str">
        <f t="shared" ref="P230" si="410">IFERROR(RANK(O230,O216:O230,1),"")</f>
        <v/>
      </c>
      <c r="Q230" s="302" t="str">
        <f t="shared" si="381"/>
        <v/>
      </c>
      <c r="R230" s="333" t="str">
        <f t="shared" ref="R230" si="411">IFERROR(RANK(Q230,Q216:Q230,1),"")</f>
        <v/>
      </c>
      <c r="S230" s="82">
        <f t="shared" si="361"/>
        <v>0</v>
      </c>
      <c r="T230" s="330" t="str">
        <f>IFERROR(ROUND(IFERROR(N230-M230-O230,0)+(SUM(I230:L230)*VLOOKUP(D230,Kategóriák!$C:$N,11,FALSE)/24/60/60),10),"")</f>
        <v/>
      </c>
      <c r="U230" s="82"/>
      <c r="V230" s="445" t="str">
        <f t="shared" si="368"/>
        <v/>
      </c>
    </row>
    <row r="231" spans="2:22" ht="18.600000000000001" customHeight="1" outlineLevel="1" thickBot="1" x14ac:dyDescent="0.3">
      <c r="B231" s="334"/>
      <c r="C231" s="335"/>
      <c r="D231" s="336"/>
      <c r="E231" s="429"/>
      <c r="F231" s="336"/>
      <c r="G231" s="432"/>
      <c r="H231" s="336"/>
      <c r="I231" s="337"/>
      <c r="J231" s="337"/>
      <c r="K231" s="337"/>
      <c r="L231" s="337"/>
      <c r="M231" s="338"/>
      <c r="N231" s="338" t="s">
        <v>34</v>
      </c>
      <c r="O231" s="339" t="str">
        <f t="shared" si="379"/>
        <v/>
      </c>
      <c r="P231" s="454"/>
      <c r="Q231" s="339"/>
      <c r="R231" s="340"/>
      <c r="S231" s="82">
        <f t="shared" si="361"/>
        <v>0</v>
      </c>
      <c r="T231" s="330" t="str">
        <f>IFERROR(ROUND(IFERROR(N231-M231-O231,0)+(SUM(I231:L231)*VLOOKUP(D231,Kategóriák!$C:$N,11,FALSE)/24/60/60),10),"")</f>
        <v/>
      </c>
      <c r="U231" s="82"/>
      <c r="V231" s="445" t="str">
        <f t="shared" si="368"/>
        <v/>
      </c>
    </row>
    <row r="232" spans="2:22" ht="18.600000000000001" hidden="1" customHeight="1" thickBot="1" x14ac:dyDescent="0.3">
      <c r="B232" s="509">
        <f>+Rajtlista!B232:G232</f>
        <v>0</v>
      </c>
      <c r="C232" s="510"/>
      <c r="D232" s="511"/>
      <c r="E232" s="511"/>
      <c r="F232" s="511"/>
      <c r="G232" s="512"/>
      <c r="H232" s="341"/>
      <c r="I232" s="280" t="e">
        <f>'Lövészet beíró'!G226</f>
        <v>#N/A</v>
      </c>
      <c r="J232" s="281" t="e">
        <f>'Lövészet beíró'!H226</f>
        <v>#N/A</v>
      </c>
      <c r="K232" s="281" t="e">
        <f>'Lövészet beíró'!I226</f>
        <v>#N/A</v>
      </c>
      <c r="L232" s="282" t="e">
        <f>'Lövészet beíró'!J226</f>
        <v>#N/A</v>
      </c>
      <c r="M232" s="326"/>
      <c r="N232" s="326" t="s">
        <v>34</v>
      </c>
      <c r="O232" s="283" t="str">
        <f t="shared" si="379"/>
        <v/>
      </c>
      <c r="P232" s="453"/>
      <c r="Q232" s="283"/>
      <c r="R232" s="327"/>
      <c r="S232" s="82">
        <f t="shared" si="361"/>
        <v>0</v>
      </c>
      <c r="T232" s="330" t="str">
        <f>IFERROR(ROUND(IFERROR(N232-M232-O232,0)+(SUM(I232:L232)*VLOOKUP(D232,Kategóriák!$C:$N,11,FALSE)/24/60/60),10),"")</f>
        <v/>
      </c>
      <c r="U232" s="82"/>
      <c r="V232" s="445" t="str">
        <f t="shared" si="368"/>
        <v/>
      </c>
    </row>
    <row r="233" spans="2:22" ht="18.600000000000001" hidden="1" customHeight="1" outlineLevel="1" x14ac:dyDescent="0.25">
      <c r="B233" s="286">
        <f>Rajtlista!B233</f>
        <v>0</v>
      </c>
      <c r="C233" s="287" t="str">
        <f>Rajtlista!C233</f>
        <v/>
      </c>
      <c r="D233" s="288">
        <f>+B232</f>
        <v>0</v>
      </c>
      <c r="E233" s="427" t="str">
        <f>Rajtlista!E233</f>
        <v/>
      </c>
      <c r="F233" s="288" t="str">
        <f>Rajtlista!F233</f>
        <v/>
      </c>
      <c r="G233" s="430" t="str">
        <f>Rajtlista!G233</f>
        <v/>
      </c>
      <c r="H233" s="328"/>
      <c r="I233" s="291">
        <f>'Lövészet beíró'!G227</f>
        <v>0</v>
      </c>
      <c r="J233" s="292">
        <f>'Lövészet beíró'!H227</f>
        <v>0</v>
      </c>
      <c r="K233" s="292">
        <f>'Lövészet beíró'!I227</f>
        <v>0</v>
      </c>
      <c r="L233" s="293">
        <f>'Lövészet beíró'!J227</f>
        <v>0</v>
      </c>
      <c r="M233" s="329" t="str">
        <f>IF(B233&gt;0,Rajtlista!H233,"")</f>
        <v/>
      </c>
      <c r="N233" s="329" t="s">
        <v>34</v>
      </c>
      <c r="O233" s="295" t="str">
        <f t="shared" si="379"/>
        <v/>
      </c>
      <c r="P233" s="296" t="str">
        <f t="shared" ref="P233" si="412">IFERROR(RANK(O233,O233:O247,1),"")</f>
        <v/>
      </c>
      <c r="Q233" s="294" t="str">
        <f t="shared" ref="Q233:Q247" si="413">IF(F233="HUN",O233,"")</f>
        <v/>
      </c>
      <c r="R233" s="296" t="str">
        <f t="shared" ref="R233" si="414">IFERROR(RANK(Q233,Q233:Q247,1),"")</f>
        <v/>
      </c>
      <c r="S233" s="82">
        <f t="shared" si="361"/>
        <v>0</v>
      </c>
      <c r="T233" s="330" t="str">
        <f>IFERROR(ROUND(IFERROR(N233-M233-O233,0)+(SUM(I233:L233)*VLOOKUP(D233,Kategóriák!$C:$N,11,FALSE)/24/60/60),10),"")</f>
        <v/>
      </c>
      <c r="U233" s="82"/>
      <c r="V233" s="445" t="str">
        <f t="shared" si="368"/>
        <v/>
      </c>
    </row>
    <row r="234" spans="2:22" ht="18.600000000000001" hidden="1" customHeight="1" outlineLevel="1" x14ac:dyDescent="0.25">
      <c r="B234" s="187">
        <f>Rajtlista!B234</f>
        <v>0</v>
      </c>
      <c r="C234" s="255" t="str">
        <f>Rajtlista!C234</f>
        <v/>
      </c>
      <c r="D234" s="256">
        <f>+D233</f>
        <v>0</v>
      </c>
      <c r="E234" s="428" t="str">
        <f>Rajtlista!E234</f>
        <v/>
      </c>
      <c r="F234" s="256" t="str">
        <f>Rajtlista!F234</f>
        <v/>
      </c>
      <c r="G234" s="431" t="str">
        <f>Rajtlista!G234</f>
        <v/>
      </c>
      <c r="H234" s="331"/>
      <c r="I234" s="299">
        <f>'Lövészet beíró'!G228</f>
        <v>0</v>
      </c>
      <c r="J234" s="300">
        <f>'Lövészet beíró'!H228</f>
        <v>0</v>
      </c>
      <c r="K234" s="300">
        <f>'Lövészet beíró'!I228</f>
        <v>0</v>
      </c>
      <c r="L234" s="301">
        <f>'Lövészet beíró'!J228</f>
        <v>0</v>
      </c>
      <c r="M234" s="332" t="str">
        <f>IF(B234&gt;0,Rajtlista!H234,"")</f>
        <v/>
      </c>
      <c r="N234" s="332" t="s">
        <v>34</v>
      </c>
      <c r="O234" s="303" t="str">
        <f t="shared" si="379"/>
        <v/>
      </c>
      <c r="P234" s="304" t="str">
        <f t="shared" ref="P234" si="415">IFERROR(RANK(O234,O233:O247,1),"")</f>
        <v/>
      </c>
      <c r="Q234" s="302" t="str">
        <f t="shared" si="413"/>
        <v/>
      </c>
      <c r="R234" s="333" t="str">
        <f t="shared" ref="R234" si="416">IFERROR(RANK(Q234,Q233:Q247,1),"")</f>
        <v/>
      </c>
      <c r="S234" s="82">
        <f t="shared" si="361"/>
        <v>0</v>
      </c>
      <c r="T234" s="330" t="str">
        <f>IFERROR(ROUND(IFERROR(N234-M234-O234,0)+(SUM(I234:L234)*VLOOKUP(D234,Kategóriák!$C:$N,11,FALSE)/24/60/60),10),"")</f>
        <v/>
      </c>
      <c r="U234" s="82"/>
      <c r="V234" s="445" t="str">
        <f t="shared" si="368"/>
        <v/>
      </c>
    </row>
    <row r="235" spans="2:22" ht="18.600000000000001" hidden="1" customHeight="1" outlineLevel="1" x14ac:dyDescent="0.25">
      <c r="B235" s="187">
        <f>Rajtlista!B235</f>
        <v>0</v>
      </c>
      <c r="C235" s="255" t="str">
        <f>Rajtlista!C235</f>
        <v/>
      </c>
      <c r="D235" s="256">
        <f t="shared" ref="D235:D247" si="417">+D234</f>
        <v>0</v>
      </c>
      <c r="E235" s="428" t="str">
        <f>Rajtlista!E235</f>
        <v/>
      </c>
      <c r="F235" s="256" t="str">
        <f>Rajtlista!F235</f>
        <v/>
      </c>
      <c r="G235" s="431" t="str">
        <f>Rajtlista!G235</f>
        <v/>
      </c>
      <c r="H235" s="331"/>
      <c r="I235" s="299">
        <f>'Lövészet beíró'!G229</f>
        <v>0</v>
      </c>
      <c r="J235" s="300">
        <f>'Lövészet beíró'!H229</f>
        <v>0</v>
      </c>
      <c r="K235" s="300">
        <f>'Lövészet beíró'!I229</f>
        <v>0</v>
      </c>
      <c r="L235" s="301">
        <f>'Lövészet beíró'!J229</f>
        <v>0</v>
      </c>
      <c r="M235" s="332" t="str">
        <f>IF(B235&gt;0,Rajtlista!H235,"")</f>
        <v/>
      </c>
      <c r="N235" s="332" t="s">
        <v>34</v>
      </c>
      <c r="O235" s="303" t="str">
        <f t="shared" si="379"/>
        <v/>
      </c>
      <c r="P235" s="304" t="str">
        <f t="shared" ref="P235" si="418">IFERROR(RANK(O235,O233:O247,1),"")</f>
        <v/>
      </c>
      <c r="Q235" s="302" t="str">
        <f t="shared" si="413"/>
        <v/>
      </c>
      <c r="R235" s="333" t="str">
        <f t="shared" ref="R235" si="419">IFERROR(RANK(Q235,Q233:Q247,1),"")</f>
        <v/>
      </c>
      <c r="S235" s="82">
        <f t="shared" si="361"/>
        <v>0</v>
      </c>
      <c r="T235" s="330" t="str">
        <f>IFERROR(ROUND(IFERROR(N235-M235-O235,0)+(SUM(I235:L235)*VLOOKUP(D235,Kategóriák!$C:$N,11,FALSE)/24/60/60),10),"")</f>
        <v/>
      </c>
      <c r="U235" s="82"/>
      <c r="V235" s="445" t="str">
        <f t="shared" si="368"/>
        <v/>
      </c>
    </row>
    <row r="236" spans="2:22" ht="18.600000000000001" hidden="1" customHeight="1" outlineLevel="1" x14ac:dyDescent="0.25">
      <c r="B236" s="187">
        <f>Rajtlista!B236</f>
        <v>0</v>
      </c>
      <c r="C236" s="255" t="str">
        <f>Rajtlista!C236</f>
        <v/>
      </c>
      <c r="D236" s="256">
        <f t="shared" si="417"/>
        <v>0</v>
      </c>
      <c r="E236" s="428" t="str">
        <f>Rajtlista!E236</f>
        <v/>
      </c>
      <c r="F236" s="256" t="str">
        <f>Rajtlista!F236</f>
        <v/>
      </c>
      <c r="G236" s="431" t="str">
        <f>Rajtlista!G236</f>
        <v/>
      </c>
      <c r="H236" s="331"/>
      <c r="I236" s="299">
        <f>'Lövészet beíró'!G230</f>
        <v>0</v>
      </c>
      <c r="J236" s="300">
        <f>'Lövészet beíró'!H230</f>
        <v>0</v>
      </c>
      <c r="K236" s="300">
        <f>'Lövészet beíró'!I230</f>
        <v>0</v>
      </c>
      <c r="L236" s="301">
        <f>'Lövészet beíró'!J230</f>
        <v>0</v>
      </c>
      <c r="M236" s="332" t="str">
        <f>IF(B236&gt;0,Rajtlista!H236,"")</f>
        <v/>
      </c>
      <c r="N236" s="332" t="s">
        <v>34</v>
      </c>
      <c r="O236" s="303" t="str">
        <f t="shared" si="379"/>
        <v/>
      </c>
      <c r="P236" s="304" t="str">
        <f t="shared" ref="P236" si="420">IFERROR(RANK(O236,O233:O247,1),"")</f>
        <v/>
      </c>
      <c r="Q236" s="302" t="str">
        <f t="shared" si="413"/>
        <v/>
      </c>
      <c r="R236" s="333" t="str">
        <f t="shared" ref="R236" si="421">IFERROR(RANK(Q236,Q233:Q247,1),"")</f>
        <v/>
      </c>
      <c r="S236" s="82">
        <f t="shared" si="361"/>
        <v>0</v>
      </c>
      <c r="T236" s="330" t="str">
        <f>IFERROR(ROUND(IFERROR(N236-M236-O236,0)+(SUM(I236:L236)*VLOOKUP(D236,Kategóriák!$C:$N,11,FALSE)/24/60/60),10),"")</f>
        <v/>
      </c>
      <c r="U236" s="82"/>
      <c r="V236" s="445" t="str">
        <f t="shared" si="368"/>
        <v/>
      </c>
    </row>
    <row r="237" spans="2:22" ht="18.600000000000001" hidden="1" customHeight="1" outlineLevel="1" x14ac:dyDescent="0.25">
      <c r="B237" s="187">
        <f>Rajtlista!B237</f>
        <v>0</v>
      </c>
      <c r="C237" s="255" t="str">
        <f>Rajtlista!C237</f>
        <v/>
      </c>
      <c r="D237" s="256">
        <f t="shared" si="417"/>
        <v>0</v>
      </c>
      <c r="E237" s="428" t="str">
        <f>Rajtlista!E237</f>
        <v/>
      </c>
      <c r="F237" s="256" t="str">
        <f>Rajtlista!F237</f>
        <v/>
      </c>
      <c r="G237" s="431" t="str">
        <f>Rajtlista!G237</f>
        <v/>
      </c>
      <c r="H237" s="331"/>
      <c r="I237" s="299">
        <f>'Lövészet beíró'!G231</f>
        <v>0</v>
      </c>
      <c r="J237" s="300">
        <f>'Lövészet beíró'!H231</f>
        <v>0</v>
      </c>
      <c r="K237" s="300">
        <f>'Lövészet beíró'!I231</f>
        <v>0</v>
      </c>
      <c r="L237" s="301">
        <f>'Lövészet beíró'!J231</f>
        <v>0</v>
      </c>
      <c r="M237" s="332" t="str">
        <f>IF(B237&gt;0,Rajtlista!H237,"")</f>
        <v/>
      </c>
      <c r="N237" s="332" t="s">
        <v>34</v>
      </c>
      <c r="O237" s="303" t="str">
        <f t="shared" si="379"/>
        <v/>
      </c>
      <c r="P237" s="304" t="str">
        <f t="shared" ref="P237" si="422">IFERROR(RANK(O237,O233:O247,1),"")</f>
        <v/>
      </c>
      <c r="Q237" s="302" t="str">
        <f t="shared" si="413"/>
        <v/>
      </c>
      <c r="R237" s="333" t="str">
        <f t="shared" ref="R237" si="423">IFERROR(RANK(Q237,Q233:Q247,1),"")</f>
        <v/>
      </c>
      <c r="S237" s="82">
        <f t="shared" si="361"/>
        <v>0</v>
      </c>
      <c r="T237" s="330" t="str">
        <f>IFERROR(ROUND(IFERROR(N237-M237-O237,0)+(SUM(I237:L237)*VLOOKUP(D237,Kategóriák!$C:$N,11,FALSE)/24/60/60),10),"")</f>
        <v/>
      </c>
      <c r="U237" s="82"/>
      <c r="V237" s="445" t="str">
        <f t="shared" si="368"/>
        <v/>
      </c>
    </row>
    <row r="238" spans="2:22" ht="18.600000000000001" hidden="1" customHeight="1" outlineLevel="1" x14ac:dyDescent="0.25">
      <c r="B238" s="187">
        <f>Rajtlista!B238</f>
        <v>0</v>
      </c>
      <c r="C238" s="255" t="str">
        <f>Rajtlista!C238</f>
        <v/>
      </c>
      <c r="D238" s="256">
        <f t="shared" si="417"/>
        <v>0</v>
      </c>
      <c r="E238" s="428" t="str">
        <f>Rajtlista!E238</f>
        <v/>
      </c>
      <c r="F238" s="256" t="str">
        <f>Rajtlista!F238</f>
        <v/>
      </c>
      <c r="G238" s="431" t="str">
        <f>Rajtlista!G238</f>
        <v/>
      </c>
      <c r="H238" s="331"/>
      <c r="I238" s="299">
        <f>'Lövészet beíró'!G232</f>
        <v>0</v>
      </c>
      <c r="J238" s="300">
        <f>'Lövészet beíró'!H232</f>
        <v>0</v>
      </c>
      <c r="K238" s="300">
        <f>'Lövészet beíró'!I232</f>
        <v>0</v>
      </c>
      <c r="L238" s="301">
        <f>'Lövészet beíró'!J232</f>
        <v>0</v>
      </c>
      <c r="M238" s="332" t="str">
        <f>IF(B238&gt;0,Rajtlista!H238,"")</f>
        <v/>
      </c>
      <c r="N238" s="332" t="s">
        <v>34</v>
      </c>
      <c r="O238" s="303" t="str">
        <f t="shared" si="379"/>
        <v/>
      </c>
      <c r="P238" s="304" t="str">
        <f t="shared" ref="P238" si="424">IFERROR(RANK(O238,O233:O247,1),"")</f>
        <v/>
      </c>
      <c r="Q238" s="302" t="str">
        <f t="shared" si="413"/>
        <v/>
      </c>
      <c r="R238" s="333" t="str">
        <f t="shared" ref="R238" si="425">IFERROR(RANK(Q238,Q233:Q247,1),"")</f>
        <v/>
      </c>
      <c r="S238" s="82">
        <f t="shared" si="361"/>
        <v>0</v>
      </c>
      <c r="T238" s="330" t="str">
        <f>IFERROR(ROUND(IFERROR(N238-M238-O238,0)+(SUM(I238:L238)*VLOOKUP(D238,Kategóriák!$C:$N,11,FALSE)/24/60/60),10),"")</f>
        <v/>
      </c>
      <c r="U238" s="82"/>
      <c r="V238" s="445" t="str">
        <f t="shared" si="368"/>
        <v/>
      </c>
    </row>
    <row r="239" spans="2:22" ht="18.600000000000001" hidden="1" customHeight="1" outlineLevel="1" x14ac:dyDescent="0.25">
      <c r="B239" s="187">
        <f>Rajtlista!B239</f>
        <v>0</v>
      </c>
      <c r="C239" s="255" t="str">
        <f>Rajtlista!C239</f>
        <v/>
      </c>
      <c r="D239" s="256">
        <f t="shared" si="417"/>
        <v>0</v>
      </c>
      <c r="E239" s="428" t="str">
        <f>Rajtlista!E239</f>
        <v/>
      </c>
      <c r="F239" s="256" t="str">
        <f>Rajtlista!F239</f>
        <v/>
      </c>
      <c r="G239" s="431" t="str">
        <f>Rajtlista!G239</f>
        <v/>
      </c>
      <c r="H239" s="331"/>
      <c r="I239" s="299">
        <f>'Lövészet beíró'!G233</f>
        <v>0</v>
      </c>
      <c r="J239" s="300">
        <f>'Lövészet beíró'!H233</f>
        <v>0</v>
      </c>
      <c r="K239" s="300">
        <f>'Lövészet beíró'!I233</f>
        <v>0</v>
      </c>
      <c r="L239" s="301">
        <f>'Lövészet beíró'!J233</f>
        <v>0</v>
      </c>
      <c r="M239" s="332" t="str">
        <f>IF(B239&gt;0,Rajtlista!H239,"")</f>
        <v/>
      </c>
      <c r="N239" s="332" t="s">
        <v>34</v>
      </c>
      <c r="O239" s="303" t="str">
        <f t="shared" si="379"/>
        <v/>
      </c>
      <c r="P239" s="304" t="str">
        <f t="shared" ref="P239" si="426">IFERROR(RANK(O239,O233:O247,1),"")</f>
        <v/>
      </c>
      <c r="Q239" s="302" t="str">
        <f t="shared" si="413"/>
        <v/>
      </c>
      <c r="R239" s="333" t="str">
        <f t="shared" ref="R239" si="427">IFERROR(RANK(Q239,Q233:Q247,1),"")</f>
        <v/>
      </c>
      <c r="S239" s="82">
        <f t="shared" si="361"/>
        <v>0</v>
      </c>
      <c r="T239" s="330" t="str">
        <f>IFERROR(ROUND(IFERROR(N239-M239-O239,0)+(SUM(I239:L239)*VLOOKUP(D239,Kategóriák!$C:$N,11,FALSE)/24/60/60),10),"")</f>
        <v/>
      </c>
      <c r="U239" s="82"/>
      <c r="V239" s="445" t="str">
        <f t="shared" si="368"/>
        <v/>
      </c>
    </row>
    <row r="240" spans="2:22" ht="18.600000000000001" hidden="1" customHeight="1" outlineLevel="1" x14ac:dyDescent="0.25">
      <c r="B240" s="187">
        <f>Rajtlista!B240</f>
        <v>0</v>
      </c>
      <c r="C240" s="255" t="str">
        <f>Rajtlista!C240</f>
        <v/>
      </c>
      <c r="D240" s="256">
        <f t="shared" si="417"/>
        <v>0</v>
      </c>
      <c r="E240" s="428" t="str">
        <f>Rajtlista!E240</f>
        <v/>
      </c>
      <c r="F240" s="256" t="str">
        <f>Rajtlista!F240</f>
        <v/>
      </c>
      <c r="G240" s="431" t="str">
        <f>Rajtlista!G240</f>
        <v/>
      </c>
      <c r="H240" s="331"/>
      <c r="I240" s="299">
        <f>'Lövészet beíró'!G234</f>
        <v>0</v>
      </c>
      <c r="J240" s="300">
        <f>'Lövészet beíró'!H234</f>
        <v>0</v>
      </c>
      <c r="K240" s="300">
        <f>'Lövészet beíró'!I234</f>
        <v>0</v>
      </c>
      <c r="L240" s="301">
        <f>'Lövészet beíró'!J234</f>
        <v>0</v>
      </c>
      <c r="M240" s="332" t="str">
        <f>IF(B240&gt;0,Rajtlista!H240,"")</f>
        <v/>
      </c>
      <c r="N240" s="332" t="s">
        <v>34</v>
      </c>
      <c r="O240" s="303" t="str">
        <f t="shared" si="379"/>
        <v/>
      </c>
      <c r="P240" s="304" t="str">
        <f t="shared" ref="P240" si="428">IFERROR(RANK(O240,O233:O247,1),"")</f>
        <v/>
      </c>
      <c r="Q240" s="302" t="str">
        <f t="shared" si="413"/>
        <v/>
      </c>
      <c r="R240" s="333" t="str">
        <f t="shared" ref="R240" si="429">IFERROR(RANK(Q240,Q233:Q247,1),"")</f>
        <v/>
      </c>
      <c r="S240" s="82">
        <f t="shared" si="361"/>
        <v>0</v>
      </c>
      <c r="T240" s="330" t="str">
        <f>IFERROR(ROUND(IFERROR(N240-M240-O240,0)+(SUM(I240:L240)*VLOOKUP(D240,Kategóriák!$C:$N,11,FALSE)/24/60/60),10),"")</f>
        <v/>
      </c>
      <c r="U240" s="82"/>
      <c r="V240" s="445" t="str">
        <f t="shared" si="368"/>
        <v/>
      </c>
    </row>
    <row r="241" spans="2:22" ht="18.600000000000001" hidden="1" customHeight="1" outlineLevel="1" x14ac:dyDescent="0.25">
      <c r="B241" s="187">
        <f>Rajtlista!B241</f>
        <v>0</v>
      </c>
      <c r="C241" s="255" t="str">
        <f>Rajtlista!C241</f>
        <v/>
      </c>
      <c r="D241" s="256">
        <f t="shared" si="417"/>
        <v>0</v>
      </c>
      <c r="E241" s="428" t="str">
        <f>Rajtlista!E241</f>
        <v/>
      </c>
      <c r="F241" s="256" t="str">
        <f>Rajtlista!F241</f>
        <v/>
      </c>
      <c r="G241" s="431" t="str">
        <f>Rajtlista!G241</f>
        <v/>
      </c>
      <c r="H241" s="331"/>
      <c r="I241" s="299">
        <f>'Lövészet beíró'!G235</f>
        <v>0</v>
      </c>
      <c r="J241" s="300">
        <f>'Lövészet beíró'!H235</f>
        <v>0</v>
      </c>
      <c r="K241" s="300">
        <f>'Lövészet beíró'!I235</f>
        <v>0</v>
      </c>
      <c r="L241" s="301">
        <f>'Lövészet beíró'!J235</f>
        <v>0</v>
      </c>
      <c r="M241" s="332" t="str">
        <f>IF(B241&gt;0,Rajtlista!H241,"")</f>
        <v/>
      </c>
      <c r="N241" s="332" t="s">
        <v>34</v>
      </c>
      <c r="O241" s="303" t="str">
        <f t="shared" si="379"/>
        <v/>
      </c>
      <c r="P241" s="304" t="str">
        <f t="shared" ref="P241" si="430">IFERROR(RANK(O241,O233:O247,1),"")</f>
        <v/>
      </c>
      <c r="Q241" s="302" t="str">
        <f t="shared" si="413"/>
        <v/>
      </c>
      <c r="R241" s="333" t="str">
        <f t="shared" ref="R241" si="431">IFERROR(RANK(Q241,Q233:Q247,1),"")</f>
        <v/>
      </c>
      <c r="S241" s="82">
        <f t="shared" si="361"/>
        <v>0</v>
      </c>
      <c r="T241" s="330" t="str">
        <f>IFERROR(ROUND(IFERROR(N241-M241-O241,0)+(SUM(I241:L241)*VLOOKUP(D241,Kategóriák!$C:$N,11,FALSE)/24/60/60),10),"")</f>
        <v/>
      </c>
      <c r="U241" s="82"/>
      <c r="V241" s="445" t="str">
        <f t="shared" si="368"/>
        <v/>
      </c>
    </row>
    <row r="242" spans="2:22" ht="18.600000000000001" hidden="1" customHeight="1" outlineLevel="1" x14ac:dyDescent="0.25">
      <c r="B242" s="187">
        <f>Rajtlista!B242</f>
        <v>0</v>
      </c>
      <c r="C242" s="255" t="str">
        <f>Rajtlista!C242</f>
        <v/>
      </c>
      <c r="D242" s="256">
        <f t="shared" si="417"/>
        <v>0</v>
      </c>
      <c r="E242" s="428" t="str">
        <f>Rajtlista!E242</f>
        <v/>
      </c>
      <c r="F242" s="256" t="str">
        <f>Rajtlista!F242</f>
        <v/>
      </c>
      <c r="G242" s="431" t="str">
        <f>Rajtlista!G242</f>
        <v/>
      </c>
      <c r="H242" s="331"/>
      <c r="I242" s="299">
        <f>'Lövészet beíró'!G236</f>
        <v>0</v>
      </c>
      <c r="J242" s="300">
        <f>'Lövészet beíró'!H236</f>
        <v>0</v>
      </c>
      <c r="K242" s="300">
        <f>'Lövészet beíró'!I236</f>
        <v>0</v>
      </c>
      <c r="L242" s="301">
        <f>'Lövészet beíró'!J236</f>
        <v>0</v>
      </c>
      <c r="M242" s="332" t="str">
        <f>IF(B242&gt;0,Rajtlista!H242,"")</f>
        <v/>
      </c>
      <c r="N242" s="332" t="s">
        <v>34</v>
      </c>
      <c r="O242" s="303" t="str">
        <f t="shared" si="379"/>
        <v/>
      </c>
      <c r="P242" s="304" t="str">
        <f t="shared" ref="P242" si="432">IFERROR(RANK(O242,O233:O247,1),"")</f>
        <v/>
      </c>
      <c r="Q242" s="302" t="str">
        <f t="shared" si="413"/>
        <v/>
      </c>
      <c r="R242" s="333" t="str">
        <f t="shared" ref="R242" si="433">IFERROR(RANK(Q242,Q233:Q247,1),"")</f>
        <v/>
      </c>
      <c r="S242" s="82">
        <f t="shared" si="361"/>
        <v>0</v>
      </c>
      <c r="T242" s="330" t="str">
        <f>IFERROR(ROUND(IFERROR(N242-M242-O242,0)+(SUM(I242:L242)*VLOOKUP(D242,Kategóriák!$C:$N,11,FALSE)/24/60/60),10),"")</f>
        <v/>
      </c>
      <c r="U242" s="82"/>
      <c r="V242" s="445" t="str">
        <f t="shared" si="368"/>
        <v/>
      </c>
    </row>
    <row r="243" spans="2:22" ht="18.600000000000001" hidden="1" customHeight="1" outlineLevel="1" x14ac:dyDescent="0.25">
      <c r="B243" s="187">
        <f>Rajtlista!B243</f>
        <v>0</v>
      </c>
      <c r="C243" s="255" t="str">
        <f>Rajtlista!C243</f>
        <v/>
      </c>
      <c r="D243" s="256">
        <f t="shared" si="417"/>
        <v>0</v>
      </c>
      <c r="E243" s="428" t="str">
        <f>Rajtlista!E243</f>
        <v/>
      </c>
      <c r="F243" s="256" t="str">
        <f>Rajtlista!F243</f>
        <v/>
      </c>
      <c r="G243" s="431" t="str">
        <f>Rajtlista!G243</f>
        <v/>
      </c>
      <c r="H243" s="331"/>
      <c r="I243" s="299">
        <f>'Lövészet beíró'!G237</f>
        <v>0</v>
      </c>
      <c r="J243" s="300">
        <f>'Lövészet beíró'!H237</f>
        <v>0</v>
      </c>
      <c r="K243" s="300">
        <f>'Lövészet beíró'!I237</f>
        <v>0</v>
      </c>
      <c r="L243" s="301">
        <f>'Lövészet beíró'!J237</f>
        <v>0</v>
      </c>
      <c r="M243" s="332" t="str">
        <f>IF(B243&gt;0,Rajtlista!H243,"")</f>
        <v/>
      </c>
      <c r="N243" s="332" t="s">
        <v>34</v>
      </c>
      <c r="O243" s="303" t="str">
        <f t="shared" si="379"/>
        <v/>
      </c>
      <c r="P243" s="304" t="str">
        <f t="shared" ref="P243" si="434">IFERROR(RANK(O243,O233:O247,1),"")</f>
        <v/>
      </c>
      <c r="Q243" s="302" t="str">
        <f t="shared" si="413"/>
        <v/>
      </c>
      <c r="R243" s="333" t="str">
        <f t="shared" ref="R243" si="435">IFERROR(RANK(Q243,Q233:Q247,1),"")</f>
        <v/>
      </c>
      <c r="S243" s="82">
        <f t="shared" si="361"/>
        <v>0</v>
      </c>
      <c r="T243" s="330" t="str">
        <f>IFERROR(ROUND(IFERROR(N243-M243-O243,0)+(SUM(I243:L243)*VLOOKUP(D243,Kategóriák!$C:$N,11,FALSE)/24/60/60),10),"")</f>
        <v/>
      </c>
      <c r="U243" s="82"/>
      <c r="V243" s="445" t="str">
        <f t="shared" si="368"/>
        <v/>
      </c>
    </row>
    <row r="244" spans="2:22" ht="18.600000000000001" hidden="1" customHeight="1" outlineLevel="1" x14ac:dyDescent="0.25">
      <c r="B244" s="187">
        <f>Rajtlista!B244</f>
        <v>0</v>
      </c>
      <c r="C244" s="255" t="str">
        <f>Rajtlista!C244</f>
        <v/>
      </c>
      <c r="D244" s="256">
        <f t="shared" si="417"/>
        <v>0</v>
      </c>
      <c r="E244" s="428" t="str">
        <f>Rajtlista!E244</f>
        <v/>
      </c>
      <c r="F244" s="256" t="str">
        <f>Rajtlista!F244</f>
        <v/>
      </c>
      <c r="G244" s="431" t="str">
        <f>Rajtlista!G244</f>
        <v/>
      </c>
      <c r="H244" s="331"/>
      <c r="I244" s="299">
        <f>'Lövészet beíró'!G238</f>
        <v>0</v>
      </c>
      <c r="J244" s="300">
        <f>'Lövészet beíró'!H238</f>
        <v>0</v>
      </c>
      <c r="K244" s="300">
        <f>'Lövészet beíró'!I238</f>
        <v>0</v>
      </c>
      <c r="L244" s="301">
        <f>'Lövészet beíró'!J238</f>
        <v>0</v>
      </c>
      <c r="M244" s="332" t="str">
        <f>IF(B244&gt;0,Rajtlista!H244,"")</f>
        <v/>
      </c>
      <c r="N244" s="332" t="s">
        <v>34</v>
      </c>
      <c r="O244" s="303" t="str">
        <f t="shared" si="379"/>
        <v/>
      </c>
      <c r="P244" s="304" t="str">
        <f t="shared" ref="P244" si="436">IFERROR(RANK(O244,O233:O247,1),"")</f>
        <v/>
      </c>
      <c r="Q244" s="302" t="str">
        <f t="shared" si="413"/>
        <v/>
      </c>
      <c r="R244" s="333" t="str">
        <f t="shared" ref="R244" si="437">IFERROR(RANK(Q244,Q233:Q247,1),"")</f>
        <v/>
      </c>
      <c r="S244" s="82">
        <f t="shared" si="361"/>
        <v>0</v>
      </c>
      <c r="T244" s="330" t="str">
        <f>IFERROR(ROUND(IFERROR(N244-M244-O244,0)+(SUM(I244:L244)*VLOOKUP(D244,Kategóriák!$C:$N,11,FALSE)/24/60/60),10),"")</f>
        <v/>
      </c>
      <c r="U244" s="82"/>
      <c r="V244" s="445" t="str">
        <f t="shared" si="368"/>
        <v/>
      </c>
    </row>
    <row r="245" spans="2:22" ht="18.600000000000001" hidden="1" customHeight="1" outlineLevel="1" x14ac:dyDescent="0.25">
      <c r="B245" s="187">
        <f>Rajtlista!B245</f>
        <v>0</v>
      </c>
      <c r="C245" s="255" t="str">
        <f>Rajtlista!C245</f>
        <v/>
      </c>
      <c r="D245" s="256">
        <f t="shared" si="417"/>
        <v>0</v>
      </c>
      <c r="E245" s="428" t="str">
        <f>Rajtlista!E245</f>
        <v/>
      </c>
      <c r="F245" s="256" t="str">
        <f>Rajtlista!F245</f>
        <v/>
      </c>
      <c r="G245" s="431" t="str">
        <f>Rajtlista!G245</f>
        <v/>
      </c>
      <c r="H245" s="331"/>
      <c r="I245" s="299">
        <f>'Lövészet beíró'!G239</f>
        <v>0</v>
      </c>
      <c r="J245" s="300">
        <f>'Lövészet beíró'!H239</f>
        <v>0</v>
      </c>
      <c r="K245" s="300">
        <f>'Lövészet beíró'!I239</f>
        <v>0</v>
      </c>
      <c r="L245" s="301">
        <f>'Lövészet beíró'!J239</f>
        <v>0</v>
      </c>
      <c r="M245" s="332" t="str">
        <f>IF(B245&gt;0,Rajtlista!H245,"")</f>
        <v/>
      </c>
      <c r="N245" s="332" t="s">
        <v>34</v>
      </c>
      <c r="O245" s="303" t="str">
        <f t="shared" si="379"/>
        <v/>
      </c>
      <c r="P245" s="304" t="str">
        <f t="shared" ref="P245" si="438">IFERROR(RANK(O245,O233:O247,1),"")</f>
        <v/>
      </c>
      <c r="Q245" s="302" t="str">
        <f t="shared" si="413"/>
        <v/>
      </c>
      <c r="R245" s="333" t="str">
        <f t="shared" ref="R245" si="439">IFERROR(RANK(Q245,Q233:Q247,1),"")</f>
        <v/>
      </c>
      <c r="S245" s="82">
        <f t="shared" si="361"/>
        <v>0</v>
      </c>
      <c r="T245" s="330" t="str">
        <f>IFERROR(ROUND(IFERROR(N245-M245-O245,0)+(SUM(I245:L245)*VLOOKUP(D245,Kategóriák!$C:$N,11,FALSE)/24/60/60),10),"")</f>
        <v/>
      </c>
      <c r="U245" s="82"/>
      <c r="V245" s="445" t="str">
        <f t="shared" si="368"/>
        <v/>
      </c>
    </row>
    <row r="246" spans="2:22" ht="18.600000000000001" hidden="1" customHeight="1" outlineLevel="1" x14ac:dyDescent="0.25">
      <c r="B246" s="187">
        <f>Rajtlista!B246</f>
        <v>0</v>
      </c>
      <c r="C246" s="255" t="str">
        <f>Rajtlista!C246</f>
        <v/>
      </c>
      <c r="D246" s="256">
        <f t="shared" si="417"/>
        <v>0</v>
      </c>
      <c r="E246" s="428" t="str">
        <f>Rajtlista!E246</f>
        <v/>
      </c>
      <c r="F246" s="256" t="str">
        <f>Rajtlista!F246</f>
        <v/>
      </c>
      <c r="G246" s="431" t="str">
        <f>Rajtlista!G246</f>
        <v/>
      </c>
      <c r="H246" s="331"/>
      <c r="I246" s="299">
        <f>'Lövészet beíró'!G240</f>
        <v>0</v>
      </c>
      <c r="J246" s="300">
        <f>'Lövészet beíró'!H240</f>
        <v>0</v>
      </c>
      <c r="K246" s="300">
        <f>'Lövészet beíró'!I240</f>
        <v>0</v>
      </c>
      <c r="L246" s="301">
        <f>'Lövészet beíró'!J240</f>
        <v>0</v>
      </c>
      <c r="M246" s="332" t="str">
        <f>IF(B246&gt;0,Rajtlista!H246,"")</f>
        <v/>
      </c>
      <c r="N246" s="332" t="s">
        <v>34</v>
      </c>
      <c r="O246" s="303" t="str">
        <f t="shared" si="379"/>
        <v/>
      </c>
      <c r="P246" s="304" t="str">
        <f t="shared" ref="P246" si="440">IFERROR(RANK(O246,O233:O247,1),"")</f>
        <v/>
      </c>
      <c r="Q246" s="302" t="str">
        <f t="shared" si="413"/>
        <v/>
      </c>
      <c r="R246" s="333" t="str">
        <f t="shared" ref="R246" si="441">IFERROR(RANK(Q246,Q233:Q247,1),"")</f>
        <v/>
      </c>
      <c r="S246" s="82">
        <f t="shared" si="361"/>
        <v>0</v>
      </c>
      <c r="T246" s="330" t="str">
        <f>IFERROR(ROUND(IFERROR(N246-M246-O246,0)+(SUM(I246:L246)*VLOOKUP(D246,Kategóriák!$C:$N,11,FALSE)/24/60/60),10),"")</f>
        <v/>
      </c>
      <c r="U246" s="82"/>
      <c r="V246" s="445" t="str">
        <f t="shared" si="368"/>
        <v/>
      </c>
    </row>
    <row r="247" spans="2:22" ht="18.600000000000001" hidden="1" customHeight="1" outlineLevel="1" x14ac:dyDescent="0.25">
      <c r="B247" s="187">
        <f>Rajtlista!B247</f>
        <v>0</v>
      </c>
      <c r="C247" s="255" t="str">
        <f>Rajtlista!C247</f>
        <v/>
      </c>
      <c r="D247" s="256">
        <f t="shared" si="417"/>
        <v>0</v>
      </c>
      <c r="E247" s="428" t="str">
        <f>Rajtlista!E247</f>
        <v/>
      </c>
      <c r="F247" s="256" t="str">
        <f>Rajtlista!F247</f>
        <v/>
      </c>
      <c r="G247" s="431" t="str">
        <f>Rajtlista!G247</f>
        <v/>
      </c>
      <c r="H247" s="331"/>
      <c r="I247" s="299">
        <f>'Lövészet beíró'!G241</f>
        <v>0</v>
      </c>
      <c r="J247" s="300">
        <f>'Lövészet beíró'!H241</f>
        <v>0</v>
      </c>
      <c r="K247" s="300">
        <f>'Lövészet beíró'!I241</f>
        <v>0</v>
      </c>
      <c r="L247" s="301">
        <f>'Lövészet beíró'!J241</f>
        <v>0</v>
      </c>
      <c r="M247" s="332" t="str">
        <f>IF(B247&gt;0,Rajtlista!H247,"")</f>
        <v/>
      </c>
      <c r="N247" s="332" t="s">
        <v>34</v>
      </c>
      <c r="O247" s="303" t="str">
        <f t="shared" si="379"/>
        <v/>
      </c>
      <c r="P247" s="304" t="str">
        <f t="shared" ref="P247" si="442">IFERROR(RANK(O247,O233:O247,1),"")</f>
        <v/>
      </c>
      <c r="Q247" s="302" t="str">
        <f t="shared" si="413"/>
        <v/>
      </c>
      <c r="R247" s="333" t="str">
        <f t="shared" ref="R247" si="443">IFERROR(RANK(Q247,Q233:Q247,1),"")</f>
        <v/>
      </c>
      <c r="S247" s="82">
        <f t="shared" si="361"/>
        <v>0</v>
      </c>
      <c r="T247" s="330" t="str">
        <f>IFERROR(ROUND(IFERROR(N247-M247-O247,0)+(SUM(I247:L247)*VLOOKUP(D247,Kategóriák!$C:$N,11,FALSE)/24/60/60),10),"")</f>
        <v/>
      </c>
      <c r="U247" s="82"/>
      <c r="V247" s="445" t="str">
        <f t="shared" si="368"/>
        <v/>
      </c>
    </row>
    <row r="248" spans="2:22" ht="18.600000000000001" customHeight="1" outlineLevel="1" thickBot="1" x14ac:dyDescent="0.3">
      <c r="B248" s="334"/>
      <c r="C248" s="335"/>
      <c r="D248" s="336"/>
      <c r="E248" s="429"/>
      <c r="F248" s="336"/>
      <c r="G248" s="432"/>
      <c r="H248" s="336"/>
      <c r="I248" s="337"/>
      <c r="J248" s="337"/>
      <c r="K248" s="337"/>
      <c r="L248" s="337"/>
      <c r="M248" s="338"/>
      <c r="N248" s="338" t="s">
        <v>34</v>
      </c>
      <c r="O248" s="339"/>
      <c r="P248" s="454"/>
      <c r="Q248" s="339"/>
      <c r="R248" s="340"/>
      <c r="S248" s="82">
        <f t="shared" si="361"/>
        <v>0</v>
      </c>
      <c r="T248" s="330" t="str">
        <f>IFERROR(ROUND(IFERROR(N248-M248-O248,0)+(SUM(I248:L248)*VLOOKUP(D248,Kategóriák!$C:$N,11,FALSE)/24/60/60),10),"")</f>
        <v/>
      </c>
      <c r="U248" s="82"/>
      <c r="V248" s="445" t="str">
        <f t="shared" si="368"/>
        <v/>
      </c>
    </row>
    <row r="249" spans="2:22" ht="18.600000000000001" hidden="1" customHeight="1" thickBot="1" x14ac:dyDescent="0.3">
      <c r="B249" s="509">
        <f>+Rajtlista!B249:G249</f>
        <v>0</v>
      </c>
      <c r="C249" s="510"/>
      <c r="D249" s="511"/>
      <c r="E249" s="511"/>
      <c r="F249" s="511"/>
      <c r="G249" s="512"/>
      <c r="H249" s="341"/>
      <c r="I249" s="280" t="e">
        <f>'Lövészet beíró'!G243</f>
        <v>#N/A</v>
      </c>
      <c r="J249" s="281" t="e">
        <f>'Lövészet beíró'!H243</f>
        <v>#N/A</v>
      </c>
      <c r="K249" s="281" t="e">
        <f>'Lövészet beíró'!I243</f>
        <v>#N/A</v>
      </c>
      <c r="L249" s="282" t="e">
        <f>'Lövészet beíró'!J243</f>
        <v>#N/A</v>
      </c>
      <c r="M249" s="326"/>
      <c r="N249" s="326" t="s">
        <v>34</v>
      </c>
      <c r="O249" s="283"/>
      <c r="P249" s="453"/>
      <c r="Q249" s="283"/>
      <c r="R249" s="327"/>
      <c r="S249" s="82">
        <f t="shared" si="361"/>
        <v>0</v>
      </c>
      <c r="T249" s="330" t="str">
        <f>IFERROR(ROUND(IFERROR(N249-M249-O249,0)+(SUM(I249:L249)*VLOOKUP(D249,Kategóriák!$C:$N,11,FALSE)/24/60/60),10),"")</f>
        <v/>
      </c>
      <c r="U249" s="82"/>
      <c r="V249" s="445" t="str">
        <f t="shared" si="368"/>
        <v/>
      </c>
    </row>
    <row r="250" spans="2:22" ht="18.600000000000001" hidden="1" customHeight="1" outlineLevel="1" x14ac:dyDescent="0.25">
      <c r="B250" s="286">
        <f>Rajtlista!B250</f>
        <v>0</v>
      </c>
      <c r="C250" s="287" t="str">
        <f>Rajtlista!C250</f>
        <v/>
      </c>
      <c r="D250" s="288">
        <f>+B249</f>
        <v>0</v>
      </c>
      <c r="E250" s="427" t="str">
        <f>Rajtlista!E250</f>
        <v/>
      </c>
      <c r="F250" s="288" t="str">
        <f>Rajtlista!F250</f>
        <v/>
      </c>
      <c r="G250" s="430" t="str">
        <f>Rajtlista!G250</f>
        <v/>
      </c>
      <c r="H250" s="328"/>
      <c r="I250" s="291">
        <f>'Lövészet beíró'!G244</f>
        <v>0</v>
      </c>
      <c r="J250" s="292">
        <f>'Lövészet beíró'!H244</f>
        <v>0</v>
      </c>
      <c r="K250" s="292">
        <f>'Lövészet beíró'!I244</f>
        <v>0</v>
      </c>
      <c r="L250" s="293">
        <f>'Lövészet beíró'!J244</f>
        <v>0</v>
      </c>
      <c r="M250" s="329" t="str">
        <f>IF(B250&gt;0,Rajtlista!H250,"")</f>
        <v/>
      </c>
      <c r="N250" s="329" t="s">
        <v>34</v>
      </c>
      <c r="O250" s="295" t="str">
        <f t="shared" ref="O250:O264" si="444">IFERROR(N250-M250,"")</f>
        <v/>
      </c>
      <c r="P250" s="296" t="str">
        <f t="shared" ref="P250" si="445">IFERROR(RANK(O250,O250:O264,1),"")</f>
        <v/>
      </c>
      <c r="Q250" s="294" t="str">
        <f t="shared" ref="Q250:Q264" si="446">IF(F250="HUN",O250,"")</f>
        <v/>
      </c>
      <c r="R250" s="296" t="str">
        <f t="shared" ref="R250" si="447">IFERROR(RANK(Q250,Q250:Q264,1),"")</f>
        <v/>
      </c>
      <c r="S250" s="82">
        <f t="shared" si="361"/>
        <v>0</v>
      </c>
      <c r="T250" s="330" t="str">
        <f>IFERROR(ROUND(IFERROR(N250-M250-O250,0)+(SUM(I250:L250)*VLOOKUP(D250,Kategóriák!$C:$N,11,FALSE)/24/60/60),10),"")</f>
        <v/>
      </c>
      <c r="U250" s="82"/>
      <c r="V250" s="445" t="str">
        <f t="shared" si="368"/>
        <v/>
      </c>
    </row>
    <row r="251" spans="2:22" ht="18.600000000000001" hidden="1" customHeight="1" outlineLevel="1" x14ac:dyDescent="0.25">
      <c r="B251" s="187">
        <f>Rajtlista!B251</f>
        <v>0</v>
      </c>
      <c r="C251" s="255" t="str">
        <f>Rajtlista!C251</f>
        <v/>
      </c>
      <c r="D251" s="256">
        <f>+D250</f>
        <v>0</v>
      </c>
      <c r="E251" s="428" t="str">
        <f>Rajtlista!E251</f>
        <v/>
      </c>
      <c r="F251" s="256" t="str">
        <f>Rajtlista!F251</f>
        <v/>
      </c>
      <c r="G251" s="431" t="str">
        <f>Rajtlista!G251</f>
        <v/>
      </c>
      <c r="H251" s="331"/>
      <c r="I251" s="299">
        <f>'Lövészet beíró'!G245</f>
        <v>0</v>
      </c>
      <c r="J251" s="300">
        <f>'Lövészet beíró'!H245</f>
        <v>0</v>
      </c>
      <c r="K251" s="300">
        <f>'Lövészet beíró'!I245</f>
        <v>0</v>
      </c>
      <c r="L251" s="301">
        <f>'Lövészet beíró'!J245</f>
        <v>0</v>
      </c>
      <c r="M251" s="332" t="str">
        <f>IF(B251&gt;0,Rajtlista!H251,"")</f>
        <v/>
      </c>
      <c r="N251" s="332" t="s">
        <v>34</v>
      </c>
      <c r="O251" s="303" t="str">
        <f t="shared" si="444"/>
        <v/>
      </c>
      <c r="P251" s="304" t="str">
        <f t="shared" ref="P251" si="448">IFERROR(RANK(O251,O250:O264,1),"")</f>
        <v/>
      </c>
      <c r="Q251" s="302" t="str">
        <f t="shared" si="446"/>
        <v/>
      </c>
      <c r="R251" s="333" t="str">
        <f t="shared" ref="R251" si="449">IFERROR(RANK(Q251,Q250:Q264,1),"")</f>
        <v/>
      </c>
      <c r="S251" s="82">
        <f t="shared" si="361"/>
        <v>0</v>
      </c>
      <c r="T251" s="330" t="str">
        <f>IFERROR(ROUND(IFERROR(N251-M251-O251,0)+(SUM(I251:L251)*VLOOKUP(D251,Kategóriák!$C:$N,11,FALSE)/24/60/60),10),"")</f>
        <v/>
      </c>
      <c r="U251" s="82"/>
      <c r="V251" s="445" t="str">
        <f t="shared" si="368"/>
        <v/>
      </c>
    </row>
    <row r="252" spans="2:22" ht="18.600000000000001" hidden="1" customHeight="1" outlineLevel="1" x14ac:dyDescent="0.25">
      <c r="B252" s="187">
        <f>Rajtlista!B252</f>
        <v>0</v>
      </c>
      <c r="C252" s="255" t="str">
        <f>Rajtlista!C252</f>
        <v/>
      </c>
      <c r="D252" s="256">
        <f t="shared" ref="D252:D264" si="450">+D251</f>
        <v>0</v>
      </c>
      <c r="E252" s="428" t="str">
        <f>Rajtlista!E252</f>
        <v/>
      </c>
      <c r="F252" s="256" t="str">
        <f>Rajtlista!F252</f>
        <v/>
      </c>
      <c r="G252" s="431" t="str">
        <f>Rajtlista!G252</f>
        <v/>
      </c>
      <c r="H252" s="331"/>
      <c r="I252" s="299">
        <f>'Lövészet beíró'!G246</f>
        <v>0</v>
      </c>
      <c r="J252" s="300">
        <f>'Lövészet beíró'!H246</f>
        <v>0</v>
      </c>
      <c r="K252" s="300">
        <f>'Lövészet beíró'!I246</f>
        <v>0</v>
      </c>
      <c r="L252" s="301">
        <f>'Lövészet beíró'!J246</f>
        <v>0</v>
      </c>
      <c r="M252" s="332" t="str">
        <f>IF(B252&gt;0,Rajtlista!H252,"")</f>
        <v/>
      </c>
      <c r="N252" s="332" t="s">
        <v>34</v>
      </c>
      <c r="O252" s="303" t="str">
        <f t="shared" si="444"/>
        <v/>
      </c>
      <c r="P252" s="304" t="str">
        <f t="shared" ref="P252" si="451">IFERROR(RANK(O252,O250:O264,1),"")</f>
        <v/>
      </c>
      <c r="Q252" s="302" t="str">
        <f t="shared" si="446"/>
        <v/>
      </c>
      <c r="R252" s="333" t="str">
        <f t="shared" ref="R252" si="452">IFERROR(RANK(Q252,Q250:Q264,1),"")</f>
        <v/>
      </c>
      <c r="S252" s="82">
        <f t="shared" si="361"/>
        <v>0</v>
      </c>
      <c r="T252" s="330" t="str">
        <f>IFERROR(ROUND(IFERROR(N252-M252-O252,0)+(SUM(I252:L252)*VLOOKUP(D252,Kategóriák!$C:$N,11,FALSE)/24/60/60),10),"")</f>
        <v/>
      </c>
      <c r="U252" s="82"/>
      <c r="V252" s="445" t="str">
        <f t="shared" si="368"/>
        <v/>
      </c>
    </row>
    <row r="253" spans="2:22" ht="18.600000000000001" hidden="1" customHeight="1" outlineLevel="1" x14ac:dyDescent="0.25">
      <c r="B253" s="187">
        <f>Rajtlista!B253</f>
        <v>0</v>
      </c>
      <c r="C253" s="255" t="str">
        <f>Rajtlista!C253</f>
        <v/>
      </c>
      <c r="D253" s="256">
        <f t="shared" si="450"/>
        <v>0</v>
      </c>
      <c r="E253" s="428" t="str">
        <f>Rajtlista!E253</f>
        <v/>
      </c>
      <c r="F253" s="256" t="str">
        <f>Rajtlista!F253</f>
        <v/>
      </c>
      <c r="G253" s="431" t="str">
        <f>Rajtlista!G253</f>
        <v/>
      </c>
      <c r="H253" s="331"/>
      <c r="I253" s="299">
        <f>'Lövészet beíró'!G247</f>
        <v>0</v>
      </c>
      <c r="J253" s="300">
        <f>'Lövészet beíró'!H247</f>
        <v>0</v>
      </c>
      <c r="K253" s="300">
        <f>'Lövészet beíró'!I247</f>
        <v>0</v>
      </c>
      <c r="L253" s="301">
        <f>'Lövészet beíró'!J247</f>
        <v>0</v>
      </c>
      <c r="M253" s="332" t="str">
        <f>IF(B253&gt;0,Rajtlista!H253,"")</f>
        <v/>
      </c>
      <c r="N253" s="332" t="s">
        <v>34</v>
      </c>
      <c r="O253" s="303" t="str">
        <f t="shared" si="444"/>
        <v/>
      </c>
      <c r="P253" s="304" t="str">
        <f t="shared" ref="P253" si="453">IFERROR(RANK(O253,O250:O264,1),"")</f>
        <v/>
      </c>
      <c r="Q253" s="302" t="str">
        <f t="shared" si="446"/>
        <v/>
      </c>
      <c r="R253" s="333" t="str">
        <f t="shared" ref="R253" si="454">IFERROR(RANK(Q253,Q250:Q264,1),"")</f>
        <v/>
      </c>
      <c r="S253" s="82">
        <f t="shared" si="361"/>
        <v>0</v>
      </c>
      <c r="T253" s="330" t="str">
        <f>IFERROR(ROUND(IFERROR(N253-M253-O253,0)+(SUM(I253:L253)*VLOOKUP(D253,Kategóriák!$C:$N,11,FALSE)/24/60/60),10),"")</f>
        <v/>
      </c>
      <c r="U253" s="82"/>
      <c r="V253" s="445" t="str">
        <f t="shared" si="368"/>
        <v/>
      </c>
    </row>
    <row r="254" spans="2:22" ht="18.600000000000001" hidden="1" customHeight="1" outlineLevel="1" x14ac:dyDescent="0.25">
      <c r="B254" s="187">
        <f>Rajtlista!B254</f>
        <v>0</v>
      </c>
      <c r="C254" s="255" t="str">
        <f>Rajtlista!C254</f>
        <v/>
      </c>
      <c r="D254" s="256">
        <f t="shared" si="450"/>
        <v>0</v>
      </c>
      <c r="E254" s="428" t="str">
        <f>Rajtlista!E254</f>
        <v/>
      </c>
      <c r="F254" s="256" t="str">
        <f>Rajtlista!F254</f>
        <v/>
      </c>
      <c r="G254" s="431" t="str">
        <f>Rajtlista!G254</f>
        <v/>
      </c>
      <c r="H254" s="331"/>
      <c r="I254" s="299">
        <f>'Lövészet beíró'!G248</f>
        <v>0</v>
      </c>
      <c r="J254" s="300">
        <f>'Lövészet beíró'!H248</f>
        <v>0</v>
      </c>
      <c r="K254" s="300">
        <f>'Lövészet beíró'!I248</f>
        <v>0</v>
      </c>
      <c r="L254" s="301">
        <f>'Lövészet beíró'!J248</f>
        <v>0</v>
      </c>
      <c r="M254" s="332" t="str">
        <f>IF(B254&gt;0,Rajtlista!H254,"")</f>
        <v/>
      </c>
      <c r="N254" s="332" t="s">
        <v>34</v>
      </c>
      <c r="O254" s="303" t="str">
        <f t="shared" si="444"/>
        <v/>
      </c>
      <c r="P254" s="304" t="str">
        <f t="shared" ref="P254" si="455">IFERROR(RANK(O254,O250:O264,1),"")</f>
        <v/>
      </c>
      <c r="Q254" s="302" t="str">
        <f t="shared" si="446"/>
        <v/>
      </c>
      <c r="R254" s="333" t="str">
        <f t="shared" ref="R254" si="456">IFERROR(RANK(Q254,Q250:Q264,1),"")</f>
        <v/>
      </c>
      <c r="S254" s="82">
        <f t="shared" si="361"/>
        <v>0</v>
      </c>
      <c r="T254" s="330" t="str">
        <f>IFERROR(ROUND(IFERROR(N254-M254-O254,0)+(SUM(I254:L254)*VLOOKUP(D254,Kategóriák!$C:$N,11,FALSE)/24/60/60),10),"")</f>
        <v/>
      </c>
      <c r="U254" s="82"/>
      <c r="V254" s="445" t="str">
        <f t="shared" si="368"/>
        <v/>
      </c>
    </row>
    <row r="255" spans="2:22" ht="18.600000000000001" hidden="1" customHeight="1" outlineLevel="1" x14ac:dyDescent="0.25">
      <c r="B255" s="187">
        <f>Rajtlista!B255</f>
        <v>0</v>
      </c>
      <c r="C255" s="255" t="str">
        <f>Rajtlista!C255</f>
        <v/>
      </c>
      <c r="D255" s="256">
        <f t="shared" si="450"/>
        <v>0</v>
      </c>
      <c r="E255" s="428" t="str">
        <f>Rajtlista!E255</f>
        <v/>
      </c>
      <c r="F255" s="256" t="str">
        <f>Rajtlista!F255</f>
        <v/>
      </c>
      <c r="G255" s="431" t="str">
        <f>Rajtlista!G255</f>
        <v/>
      </c>
      <c r="H255" s="331"/>
      <c r="I255" s="299">
        <f>'Lövészet beíró'!G249</f>
        <v>0</v>
      </c>
      <c r="J255" s="300">
        <f>'Lövészet beíró'!H249</f>
        <v>0</v>
      </c>
      <c r="K255" s="300">
        <f>'Lövészet beíró'!I249</f>
        <v>0</v>
      </c>
      <c r="L255" s="301">
        <f>'Lövészet beíró'!J249</f>
        <v>0</v>
      </c>
      <c r="M255" s="332" t="str">
        <f>IF(B255&gt;0,Rajtlista!H255,"")</f>
        <v/>
      </c>
      <c r="N255" s="332" t="s">
        <v>34</v>
      </c>
      <c r="O255" s="303" t="str">
        <f t="shared" si="444"/>
        <v/>
      </c>
      <c r="P255" s="304" t="str">
        <f t="shared" ref="P255" si="457">IFERROR(RANK(O255,O250:O264,1),"")</f>
        <v/>
      </c>
      <c r="Q255" s="302" t="str">
        <f t="shared" si="446"/>
        <v/>
      </c>
      <c r="R255" s="333" t="str">
        <f t="shared" ref="R255" si="458">IFERROR(RANK(Q255,Q250:Q264,1),"")</f>
        <v/>
      </c>
      <c r="S255" s="82">
        <f t="shared" si="361"/>
        <v>0</v>
      </c>
      <c r="T255" s="330" t="str">
        <f>IFERROR(ROUND(IFERROR(N255-M255-O255,0)+(SUM(I255:L255)*VLOOKUP(D255,Kategóriák!$C:$N,11,FALSE)/24/60/60),10),"")</f>
        <v/>
      </c>
      <c r="U255" s="82"/>
      <c r="V255" s="445" t="str">
        <f t="shared" si="368"/>
        <v/>
      </c>
    </row>
    <row r="256" spans="2:22" ht="18.600000000000001" hidden="1" customHeight="1" outlineLevel="1" x14ac:dyDescent="0.25">
      <c r="B256" s="187">
        <f>Rajtlista!B256</f>
        <v>0</v>
      </c>
      <c r="C256" s="255" t="str">
        <f>Rajtlista!C256</f>
        <v/>
      </c>
      <c r="D256" s="256">
        <f t="shared" si="450"/>
        <v>0</v>
      </c>
      <c r="E256" s="428" t="str">
        <f>Rajtlista!E256</f>
        <v/>
      </c>
      <c r="F256" s="256" t="str">
        <f>Rajtlista!F256</f>
        <v/>
      </c>
      <c r="G256" s="431" t="str">
        <f>Rajtlista!G256</f>
        <v/>
      </c>
      <c r="H256" s="331"/>
      <c r="I256" s="299">
        <f>'Lövészet beíró'!G250</f>
        <v>0</v>
      </c>
      <c r="J256" s="300">
        <f>'Lövészet beíró'!H250</f>
        <v>0</v>
      </c>
      <c r="K256" s="300">
        <f>'Lövészet beíró'!I250</f>
        <v>0</v>
      </c>
      <c r="L256" s="301">
        <f>'Lövészet beíró'!J250</f>
        <v>0</v>
      </c>
      <c r="M256" s="332" t="str">
        <f>IF(B256&gt;0,Rajtlista!H256,"")</f>
        <v/>
      </c>
      <c r="N256" s="332" t="s">
        <v>34</v>
      </c>
      <c r="O256" s="303" t="str">
        <f t="shared" si="444"/>
        <v/>
      </c>
      <c r="P256" s="304" t="str">
        <f t="shared" ref="P256" si="459">IFERROR(RANK(O256,O250:O264,1),"")</f>
        <v/>
      </c>
      <c r="Q256" s="302" t="str">
        <f t="shared" si="446"/>
        <v/>
      </c>
      <c r="R256" s="333" t="str">
        <f t="shared" ref="R256" si="460">IFERROR(RANK(Q256,Q250:Q264,1),"")</f>
        <v/>
      </c>
      <c r="S256" s="82">
        <f t="shared" si="361"/>
        <v>0</v>
      </c>
      <c r="T256" s="330" t="str">
        <f>IFERROR(ROUND(IFERROR(N256-M256-O256,0)+(SUM(I256:L256)*VLOOKUP(D256,Kategóriák!$C:$N,11,FALSE)/24/60/60),10),"")</f>
        <v/>
      </c>
      <c r="U256" s="82"/>
      <c r="V256" s="445" t="str">
        <f t="shared" si="368"/>
        <v/>
      </c>
    </row>
    <row r="257" spans="2:22" ht="18.600000000000001" hidden="1" customHeight="1" outlineLevel="1" x14ac:dyDescent="0.25">
      <c r="B257" s="187">
        <f>Rajtlista!B257</f>
        <v>0</v>
      </c>
      <c r="C257" s="255" t="str">
        <f>Rajtlista!C257</f>
        <v/>
      </c>
      <c r="D257" s="256">
        <f t="shared" si="450"/>
        <v>0</v>
      </c>
      <c r="E257" s="428" t="str">
        <f>Rajtlista!E257</f>
        <v/>
      </c>
      <c r="F257" s="256" t="str">
        <f>Rajtlista!F257</f>
        <v/>
      </c>
      <c r="G257" s="431" t="str">
        <f>Rajtlista!G257</f>
        <v/>
      </c>
      <c r="H257" s="331"/>
      <c r="I257" s="299">
        <f>'Lövészet beíró'!G251</f>
        <v>0</v>
      </c>
      <c r="J257" s="300">
        <f>'Lövészet beíró'!H251</f>
        <v>0</v>
      </c>
      <c r="K257" s="300">
        <f>'Lövészet beíró'!I251</f>
        <v>0</v>
      </c>
      <c r="L257" s="301">
        <f>'Lövészet beíró'!J251</f>
        <v>0</v>
      </c>
      <c r="M257" s="332" t="str">
        <f>IF(B257&gt;0,Rajtlista!H257,"")</f>
        <v/>
      </c>
      <c r="N257" s="332" t="s">
        <v>34</v>
      </c>
      <c r="O257" s="303" t="str">
        <f t="shared" si="444"/>
        <v/>
      </c>
      <c r="P257" s="304" t="str">
        <f t="shared" ref="P257" si="461">IFERROR(RANK(O257,O250:O264,1),"")</f>
        <v/>
      </c>
      <c r="Q257" s="302" t="str">
        <f t="shared" si="446"/>
        <v/>
      </c>
      <c r="R257" s="333" t="str">
        <f t="shared" ref="R257" si="462">IFERROR(RANK(Q257,Q250:Q264,1),"")</f>
        <v/>
      </c>
      <c r="S257" s="82">
        <f t="shared" si="361"/>
        <v>0</v>
      </c>
      <c r="T257" s="330" t="str">
        <f>IFERROR(ROUND(IFERROR(N257-M257-O257,0)+(SUM(I257:L257)*VLOOKUP(D257,Kategóriák!$C:$N,11,FALSE)/24/60/60),10),"")</f>
        <v/>
      </c>
      <c r="U257" s="82"/>
      <c r="V257" s="445" t="str">
        <f t="shared" si="368"/>
        <v/>
      </c>
    </row>
    <row r="258" spans="2:22" ht="18.600000000000001" hidden="1" customHeight="1" outlineLevel="1" x14ac:dyDescent="0.25">
      <c r="B258" s="187">
        <f>Rajtlista!B258</f>
        <v>0</v>
      </c>
      <c r="C258" s="255" t="str">
        <f>Rajtlista!C258</f>
        <v/>
      </c>
      <c r="D258" s="256">
        <f t="shared" si="450"/>
        <v>0</v>
      </c>
      <c r="E258" s="428" t="str">
        <f>Rajtlista!E258</f>
        <v/>
      </c>
      <c r="F258" s="256" t="str">
        <f>Rajtlista!F258</f>
        <v/>
      </c>
      <c r="G258" s="431" t="str">
        <f>Rajtlista!G258</f>
        <v/>
      </c>
      <c r="H258" s="331"/>
      <c r="I258" s="299">
        <f>'Lövészet beíró'!G252</f>
        <v>0</v>
      </c>
      <c r="J258" s="300">
        <f>'Lövészet beíró'!H252</f>
        <v>0</v>
      </c>
      <c r="K258" s="300">
        <f>'Lövészet beíró'!I252</f>
        <v>0</v>
      </c>
      <c r="L258" s="301">
        <f>'Lövészet beíró'!J252</f>
        <v>0</v>
      </c>
      <c r="M258" s="332" t="str">
        <f>IF(B258&gt;0,Rajtlista!H258,"")</f>
        <v/>
      </c>
      <c r="N258" s="332" t="s">
        <v>34</v>
      </c>
      <c r="O258" s="303" t="str">
        <f t="shared" si="444"/>
        <v/>
      </c>
      <c r="P258" s="304" t="str">
        <f t="shared" ref="P258" si="463">IFERROR(RANK(O258,O250:O264,1),"")</f>
        <v/>
      </c>
      <c r="Q258" s="302" t="str">
        <f t="shared" si="446"/>
        <v/>
      </c>
      <c r="R258" s="333" t="str">
        <f t="shared" ref="R258" si="464">IFERROR(RANK(Q258,Q250:Q264,1),"")</f>
        <v/>
      </c>
      <c r="S258" s="82">
        <f t="shared" si="361"/>
        <v>0</v>
      </c>
      <c r="T258" s="330" t="str">
        <f>IFERROR(ROUND(IFERROR(N258-M258-O258,0)+(SUM(I258:L258)*VLOOKUP(D258,Kategóriák!$C:$N,11,FALSE)/24/60/60),10),"")</f>
        <v/>
      </c>
      <c r="U258" s="82"/>
      <c r="V258" s="445" t="str">
        <f t="shared" si="368"/>
        <v/>
      </c>
    </row>
    <row r="259" spans="2:22" ht="18.600000000000001" hidden="1" customHeight="1" outlineLevel="1" x14ac:dyDescent="0.25">
      <c r="B259" s="187">
        <f>Rajtlista!B259</f>
        <v>0</v>
      </c>
      <c r="C259" s="255" t="str">
        <f>Rajtlista!C259</f>
        <v/>
      </c>
      <c r="D259" s="256">
        <f t="shared" si="450"/>
        <v>0</v>
      </c>
      <c r="E259" s="428" t="str">
        <f>Rajtlista!E259</f>
        <v/>
      </c>
      <c r="F259" s="256" t="str">
        <f>Rajtlista!F259</f>
        <v/>
      </c>
      <c r="G259" s="431" t="str">
        <f>Rajtlista!G259</f>
        <v/>
      </c>
      <c r="H259" s="331"/>
      <c r="I259" s="299">
        <f>'Lövészet beíró'!G253</f>
        <v>0</v>
      </c>
      <c r="J259" s="300">
        <f>'Lövészet beíró'!H253</f>
        <v>0</v>
      </c>
      <c r="K259" s="300">
        <f>'Lövészet beíró'!I253</f>
        <v>0</v>
      </c>
      <c r="L259" s="301">
        <f>'Lövészet beíró'!J253</f>
        <v>0</v>
      </c>
      <c r="M259" s="332" t="str">
        <f>IF(B259&gt;0,Rajtlista!H259,"")</f>
        <v/>
      </c>
      <c r="N259" s="332" t="s">
        <v>34</v>
      </c>
      <c r="O259" s="303" t="str">
        <f t="shared" si="444"/>
        <v/>
      </c>
      <c r="P259" s="304" t="str">
        <f t="shared" ref="P259" si="465">IFERROR(RANK(O259,O250:O264,1),"")</f>
        <v/>
      </c>
      <c r="Q259" s="302" t="str">
        <f t="shared" si="446"/>
        <v/>
      </c>
      <c r="R259" s="333" t="str">
        <f t="shared" ref="R259" si="466">IFERROR(RANK(Q259,Q250:Q264,1),"")</f>
        <v/>
      </c>
      <c r="S259" s="82">
        <f t="shared" si="361"/>
        <v>0</v>
      </c>
      <c r="T259" s="330" t="str">
        <f>IFERROR(ROUND(IFERROR(N259-M259-O259,0)+(SUM(I259:L259)*VLOOKUP(D259,Kategóriák!$C:$N,11,FALSE)/24/60/60),10),"")</f>
        <v/>
      </c>
      <c r="U259" s="82"/>
      <c r="V259" s="445" t="str">
        <f t="shared" si="368"/>
        <v/>
      </c>
    </row>
    <row r="260" spans="2:22" ht="18.600000000000001" hidden="1" customHeight="1" outlineLevel="1" x14ac:dyDescent="0.25">
      <c r="B260" s="187">
        <f>Rajtlista!B260</f>
        <v>0</v>
      </c>
      <c r="C260" s="255" t="str">
        <f>Rajtlista!C260</f>
        <v/>
      </c>
      <c r="D260" s="256">
        <f t="shared" si="450"/>
        <v>0</v>
      </c>
      <c r="E260" s="428" t="str">
        <f>Rajtlista!E260</f>
        <v/>
      </c>
      <c r="F260" s="256" t="str">
        <f>Rajtlista!F260</f>
        <v/>
      </c>
      <c r="G260" s="431" t="str">
        <f>Rajtlista!G260</f>
        <v/>
      </c>
      <c r="H260" s="331"/>
      <c r="I260" s="299">
        <f>'Lövészet beíró'!G254</f>
        <v>0</v>
      </c>
      <c r="J260" s="300">
        <f>'Lövészet beíró'!H254</f>
        <v>0</v>
      </c>
      <c r="K260" s="300">
        <f>'Lövészet beíró'!I254</f>
        <v>0</v>
      </c>
      <c r="L260" s="301">
        <f>'Lövészet beíró'!J254</f>
        <v>0</v>
      </c>
      <c r="M260" s="332" t="str">
        <f>IF(B260&gt;0,Rajtlista!H260,"")</f>
        <v/>
      </c>
      <c r="N260" s="332" t="s">
        <v>34</v>
      </c>
      <c r="O260" s="303" t="str">
        <f t="shared" si="444"/>
        <v/>
      </c>
      <c r="P260" s="304" t="str">
        <f t="shared" ref="P260" si="467">IFERROR(RANK(O260,O250:O264,1),"")</f>
        <v/>
      </c>
      <c r="Q260" s="302" t="str">
        <f t="shared" si="446"/>
        <v/>
      </c>
      <c r="R260" s="333" t="str">
        <f t="shared" ref="R260" si="468">IFERROR(RANK(Q260,Q250:Q264,1),"")</f>
        <v/>
      </c>
      <c r="S260" s="82">
        <f t="shared" si="361"/>
        <v>0</v>
      </c>
      <c r="T260" s="330" t="str">
        <f>IFERROR(ROUND(IFERROR(N260-M260-O260,0)+(SUM(I260:L260)*VLOOKUP(D260,Kategóriák!$C:$N,11,FALSE)/24/60/60),10),"")</f>
        <v/>
      </c>
      <c r="U260" s="82"/>
      <c r="V260" s="445" t="str">
        <f t="shared" si="368"/>
        <v/>
      </c>
    </row>
    <row r="261" spans="2:22" ht="18.600000000000001" hidden="1" customHeight="1" outlineLevel="1" x14ac:dyDescent="0.25">
      <c r="B261" s="187">
        <f>Rajtlista!B261</f>
        <v>0</v>
      </c>
      <c r="C261" s="255" t="str">
        <f>Rajtlista!C261</f>
        <v/>
      </c>
      <c r="D261" s="256">
        <f t="shared" si="450"/>
        <v>0</v>
      </c>
      <c r="E261" s="428" t="str">
        <f>Rajtlista!E261</f>
        <v/>
      </c>
      <c r="F261" s="256" t="str">
        <f>Rajtlista!F261</f>
        <v/>
      </c>
      <c r="G261" s="431" t="str">
        <f>Rajtlista!G261</f>
        <v/>
      </c>
      <c r="H261" s="331"/>
      <c r="I261" s="299">
        <f>'Lövészet beíró'!G255</f>
        <v>0</v>
      </c>
      <c r="J261" s="300">
        <f>'Lövészet beíró'!H255</f>
        <v>0</v>
      </c>
      <c r="K261" s="300">
        <f>'Lövészet beíró'!I255</f>
        <v>0</v>
      </c>
      <c r="L261" s="301">
        <f>'Lövészet beíró'!J255</f>
        <v>0</v>
      </c>
      <c r="M261" s="332" t="str">
        <f>IF(B261&gt;0,Rajtlista!H261,"")</f>
        <v/>
      </c>
      <c r="N261" s="332" t="s">
        <v>34</v>
      </c>
      <c r="O261" s="303" t="str">
        <f t="shared" si="444"/>
        <v/>
      </c>
      <c r="P261" s="304" t="str">
        <f t="shared" ref="P261" si="469">IFERROR(RANK(O261,O250:O264,1),"")</f>
        <v/>
      </c>
      <c r="Q261" s="302" t="str">
        <f t="shared" si="446"/>
        <v/>
      </c>
      <c r="R261" s="333" t="str">
        <f t="shared" ref="R261" si="470">IFERROR(RANK(Q261,Q250:Q264,1),"")</f>
        <v/>
      </c>
      <c r="S261" s="82">
        <f t="shared" si="361"/>
        <v>0</v>
      </c>
      <c r="T261" s="330" t="str">
        <f>IFERROR(ROUND(IFERROR(N261-M261-O261,0)+(SUM(I261:L261)*VLOOKUP(D261,Kategóriák!$C:$N,11,FALSE)/24/60/60),10),"")</f>
        <v/>
      </c>
      <c r="U261" s="82"/>
      <c r="V261" s="445" t="str">
        <f t="shared" si="368"/>
        <v/>
      </c>
    </row>
    <row r="262" spans="2:22" ht="18.600000000000001" hidden="1" customHeight="1" outlineLevel="1" x14ac:dyDescent="0.25">
      <c r="B262" s="187">
        <f>Rajtlista!B262</f>
        <v>0</v>
      </c>
      <c r="C262" s="255" t="str">
        <f>Rajtlista!C262</f>
        <v/>
      </c>
      <c r="D262" s="256">
        <f t="shared" si="450"/>
        <v>0</v>
      </c>
      <c r="E262" s="428" t="str">
        <f>Rajtlista!E262</f>
        <v/>
      </c>
      <c r="F262" s="256" t="str">
        <f>Rajtlista!F262</f>
        <v/>
      </c>
      <c r="G262" s="431" t="str">
        <f>Rajtlista!G262</f>
        <v/>
      </c>
      <c r="H262" s="331"/>
      <c r="I262" s="299">
        <f>'Lövészet beíró'!G256</f>
        <v>0</v>
      </c>
      <c r="J262" s="300">
        <f>'Lövészet beíró'!H256</f>
        <v>0</v>
      </c>
      <c r="K262" s="300">
        <f>'Lövészet beíró'!I256</f>
        <v>0</v>
      </c>
      <c r="L262" s="301">
        <f>'Lövészet beíró'!J256</f>
        <v>0</v>
      </c>
      <c r="M262" s="332" t="str">
        <f>IF(B262&gt;0,Rajtlista!H262,"")</f>
        <v/>
      </c>
      <c r="N262" s="332" t="s">
        <v>34</v>
      </c>
      <c r="O262" s="303" t="str">
        <f t="shared" si="444"/>
        <v/>
      </c>
      <c r="P262" s="304" t="str">
        <f t="shared" ref="P262" si="471">IFERROR(RANK(O262,O250:O264,1),"")</f>
        <v/>
      </c>
      <c r="Q262" s="302" t="str">
        <f t="shared" si="446"/>
        <v/>
      </c>
      <c r="R262" s="333" t="str">
        <f t="shared" ref="R262" si="472">IFERROR(RANK(Q262,Q250:Q264,1),"")</f>
        <v/>
      </c>
      <c r="S262" s="82">
        <f t="shared" si="361"/>
        <v>0</v>
      </c>
      <c r="T262" s="330" t="str">
        <f>IFERROR(ROUND(IFERROR(N262-M262-O262,0)+(SUM(I262:L262)*VLOOKUP(D262,Kategóriák!$C:$N,11,FALSE)/24/60/60),10),"")</f>
        <v/>
      </c>
      <c r="U262" s="82"/>
      <c r="V262" s="445" t="str">
        <f t="shared" si="368"/>
        <v/>
      </c>
    </row>
    <row r="263" spans="2:22" ht="18.600000000000001" hidden="1" customHeight="1" outlineLevel="1" x14ac:dyDescent="0.25">
      <c r="B263" s="187">
        <f>Rajtlista!B263</f>
        <v>0</v>
      </c>
      <c r="C263" s="255" t="str">
        <f>Rajtlista!C263</f>
        <v/>
      </c>
      <c r="D263" s="256">
        <f t="shared" si="450"/>
        <v>0</v>
      </c>
      <c r="E263" s="428" t="str">
        <f>Rajtlista!E263</f>
        <v/>
      </c>
      <c r="F263" s="256" t="str">
        <f>Rajtlista!F263</f>
        <v/>
      </c>
      <c r="G263" s="431" t="str">
        <f>Rajtlista!G263</f>
        <v/>
      </c>
      <c r="H263" s="331"/>
      <c r="I263" s="299">
        <f>'Lövészet beíró'!G257</f>
        <v>0</v>
      </c>
      <c r="J263" s="300">
        <f>'Lövészet beíró'!H257</f>
        <v>0</v>
      </c>
      <c r="K263" s="300">
        <f>'Lövészet beíró'!I257</f>
        <v>0</v>
      </c>
      <c r="L263" s="301">
        <f>'Lövészet beíró'!J257</f>
        <v>0</v>
      </c>
      <c r="M263" s="332" t="str">
        <f>IF(B263&gt;0,Rajtlista!H263,"")</f>
        <v/>
      </c>
      <c r="N263" s="332" t="s">
        <v>34</v>
      </c>
      <c r="O263" s="303" t="str">
        <f t="shared" si="444"/>
        <v/>
      </c>
      <c r="P263" s="304" t="str">
        <f t="shared" ref="P263" si="473">IFERROR(RANK(O263,O250:O264,1),"")</f>
        <v/>
      </c>
      <c r="Q263" s="302" t="str">
        <f t="shared" si="446"/>
        <v/>
      </c>
      <c r="R263" s="333" t="str">
        <f t="shared" ref="R263" si="474">IFERROR(RANK(Q263,Q250:Q264,1),"")</f>
        <v/>
      </c>
      <c r="S263" s="82">
        <f t="shared" si="361"/>
        <v>0</v>
      </c>
      <c r="T263" s="330" t="str">
        <f>IFERROR(ROUND(IFERROR(N263-M263-O263,0)+(SUM(I263:L263)*VLOOKUP(D263,Kategóriák!$C:$N,11,FALSE)/24/60/60),10),"")</f>
        <v/>
      </c>
      <c r="U263" s="82"/>
      <c r="V263" s="445" t="str">
        <f t="shared" si="368"/>
        <v/>
      </c>
    </row>
    <row r="264" spans="2:22" ht="18.600000000000001" hidden="1" customHeight="1" outlineLevel="1" x14ac:dyDescent="0.25">
      <c r="B264" s="187">
        <f>Rajtlista!B264</f>
        <v>0</v>
      </c>
      <c r="C264" s="255" t="str">
        <f>Rajtlista!C264</f>
        <v/>
      </c>
      <c r="D264" s="256">
        <f t="shared" si="450"/>
        <v>0</v>
      </c>
      <c r="E264" s="428" t="str">
        <f>Rajtlista!E264</f>
        <v/>
      </c>
      <c r="F264" s="256" t="str">
        <f>Rajtlista!F264</f>
        <v/>
      </c>
      <c r="G264" s="431" t="str">
        <f>Rajtlista!G264</f>
        <v/>
      </c>
      <c r="H264" s="331"/>
      <c r="I264" s="299">
        <f>'Lövészet beíró'!G258</f>
        <v>0</v>
      </c>
      <c r="J264" s="300">
        <f>'Lövészet beíró'!H258</f>
        <v>0</v>
      </c>
      <c r="K264" s="300">
        <f>'Lövészet beíró'!I258</f>
        <v>0</v>
      </c>
      <c r="L264" s="301">
        <f>'Lövészet beíró'!J258</f>
        <v>0</v>
      </c>
      <c r="M264" s="332" t="str">
        <f>IF(B264&gt;0,Rajtlista!H264,"")</f>
        <v/>
      </c>
      <c r="N264" s="332" t="s">
        <v>34</v>
      </c>
      <c r="O264" s="303" t="str">
        <f t="shared" si="444"/>
        <v/>
      </c>
      <c r="P264" s="304" t="str">
        <f t="shared" ref="P264" si="475">IFERROR(RANK(O264,O250:O264,1),"")</f>
        <v/>
      </c>
      <c r="Q264" s="302" t="str">
        <f t="shared" si="446"/>
        <v/>
      </c>
      <c r="R264" s="333" t="str">
        <f t="shared" ref="R264" si="476">IFERROR(RANK(Q264,Q250:Q264,1),"")</f>
        <v/>
      </c>
      <c r="S264" s="82">
        <f t="shared" si="361"/>
        <v>0</v>
      </c>
      <c r="T264" s="330" t="str">
        <f>IFERROR(ROUND(IFERROR(N264-M264-O264,0)+(SUM(I264:L264)*VLOOKUP(D264,Kategóriák!$C:$N,11,FALSE)/24/60/60),10),"")</f>
        <v/>
      </c>
      <c r="U264" s="82"/>
      <c r="V264" s="445" t="str">
        <f t="shared" si="368"/>
        <v/>
      </c>
    </row>
    <row r="265" spans="2:22" ht="18.600000000000001" customHeight="1" outlineLevel="1" thickBot="1" x14ac:dyDescent="0.3">
      <c r="B265" s="334"/>
      <c r="C265" s="335"/>
      <c r="D265" s="336"/>
      <c r="E265" s="429"/>
      <c r="F265" s="336"/>
      <c r="G265" s="432"/>
      <c r="H265" s="336"/>
      <c r="I265" s="337"/>
      <c r="J265" s="337"/>
      <c r="K265" s="337"/>
      <c r="L265" s="337"/>
      <c r="M265" s="338"/>
      <c r="N265" s="338" t="s">
        <v>34</v>
      </c>
      <c r="O265" s="339"/>
      <c r="P265" s="454"/>
      <c r="Q265" s="339"/>
      <c r="R265" s="340"/>
      <c r="S265" s="82">
        <f t="shared" si="361"/>
        <v>0</v>
      </c>
      <c r="T265" s="330" t="str">
        <f>IFERROR(ROUND(IFERROR(N265-M265-O265,0)+(SUM(I265:L265)*VLOOKUP(D265,Kategóriák!$C:$N,11,FALSE)/24/60/60),10),"")</f>
        <v/>
      </c>
      <c r="U265" s="82"/>
      <c r="V265" s="445" t="str">
        <f t="shared" si="368"/>
        <v/>
      </c>
    </row>
    <row r="266" spans="2:22" ht="18.600000000000001" hidden="1" customHeight="1" thickBot="1" x14ac:dyDescent="0.3">
      <c r="B266" s="509">
        <f>+Rajtlista!B266:G266</f>
        <v>0</v>
      </c>
      <c r="C266" s="510"/>
      <c r="D266" s="511"/>
      <c r="E266" s="511"/>
      <c r="F266" s="511"/>
      <c r="G266" s="512"/>
      <c r="H266" s="341"/>
      <c r="I266" s="280" t="e">
        <f>'Lövészet beíró'!G260</f>
        <v>#N/A</v>
      </c>
      <c r="J266" s="281" t="e">
        <f>'Lövészet beíró'!H260</f>
        <v>#N/A</v>
      </c>
      <c r="K266" s="281" t="e">
        <f>'Lövészet beíró'!I260</f>
        <v>#N/A</v>
      </c>
      <c r="L266" s="282" t="e">
        <f>'Lövészet beíró'!J260</f>
        <v>#N/A</v>
      </c>
      <c r="M266" s="326"/>
      <c r="N266" s="326" t="s">
        <v>34</v>
      </c>
      <c r="O266" s="283"/>
      <c r="P266" s="453"/>
      <c r="Q266" s="283"/>
      <c r="R266" s="327"/>
      <c r="S266" s="82">
        <f t="shared" si="361"/>
        <v>0</v>
      </c>
      <c r="T266" s="330" t="str">
        <f>IFERROR(ROUND(IFERROR(N266-M266-O266,0)+(SUM(I266:L266)*VLOOKUP(D266,Kategóriák!$C:$N,11,FALSE)/24/60/60),10),"")</f>
        <v/>
      </c>
      <c r="U266" s="82"/>
      <c r="V266" s="445" t="str">
        <f t="shared" si="368"/>
        <v/>
      </c>
    </row>
    <row r="267" spans="2:22" ht="18.600000000000001" hidden="1" customHeight="1" outlineLevel="1" x14ac:dyDescent="0.25">
      <c r="B267" s="286">
        <f>Rajtlista!B267</f>
        <v>0</v>
      </c>
      <c r="C267" s="287" t="str">
        <f>Rajtlista!C267</f>
        <v/>
      </c>
      <c r="D267" s="288">
        <f>+B266</f>
        <v>0</v>
      </c>
      <c r="E267" s="427" t="str">
        <f>Rajtlista!E267</f>
        <v/>
      </c>
      <c r="F267" s="288" t="str">
        <f>Rajtlista!F267</f>
        <v/>
      </c>
      <c r="G267" s="430" t="str">
        <f>Rajtlista!G267</f>
        <v/>
      </c>
      <c r="H267" s="328"/>
      <c r="I267" s="291">
        <f>'Lövészet beíró'!G261</f>
        <v>0</v>
      </c>
      <c r="J267" s="292">
        <f>'Lövészet beíró'!H261</f>
        <v>0</v>
      </c>
      <c r="K267" s="292">
        <f>'Lövészet beíró'!I261</f>
        <v>0</v>
      </c>
      <c r="L267" s="293">
        <f>'Lövészet beíró'!J261</f>
        <v>0</v>
      </c>
      <c r="M267" s="329" t="str">
        <f>IF(B267&gt;0,Rajtlista!H267,"")</f>
        <v/>
      </c>
      <c r="N267" s="329" t="s">
        <v>34</v>
      </c>
      <c r="O267" s="295" t="str">
        <f t="shared" ref="O267:O281" si="477">IFERROR(N267-M267,"")</f>
        <v/>
      </c>
      <c r="P267" s="296" t="str">
        <f t="shared" ref="P267" si="478">IFERROR(RANK(O267,O267:O281,1),"")</f>
        <v/>
      </c>
      <c r="Q267" s="294" t="str">
        <f t="shared" ref="Q267:Q281" si="479">IF(F267="HUN",O267,"")</f>
        <v/>
      </c>
      <c r="R267" s="296" t="str">
        <f t="shared" ref="R267" si="480">IFERROR(RANK(Q267,Q267:Q281,1),"")</f>
        <v/>
      </c>
      <c r="S267" s="82">
        <f t="shared" si="361"/>
        <v>0</v>
      </c>
      <c r="T267" s="330" t="str">
        <f>IFERROR(ROUND(IFERROR(N267-M267-O267,0)+(SUM(I267:L267)*VLOOKUP(D267,Kategóriák!$C:$N,11,FALSE)/24/60/60),10),"")</f>
        <v/>
      </c>
      <c r="U267" s="82"/>
      <c r="V267" s="445" t="str">
        <f t="shared" si="368"/>
        <v/>
      </c>
    </row>
    <row r="268" spans="2:22" ht="18.600000000000001" hidden="1" customHeight="1" outlineLevel="1" x14ac:dyDescent="0.25">
      <c r="B268" s="187">
        <f>Rajtlista!B268</f>
        <v>0</v>
      </c>
      <c r="C268" s="255" t="str">
        <f>Rajtlista!C268</f>
        <v/>
      </c>
      <c r="D268" s="256">
        <f>+D267</f>
        <v>0</v>
      </c>
      <c r="E268" s="428" t="str">
        <f>Rajtlista!E268</f>
        <v/>
      </c>
      <c r="F268" s="256" t="str">
        <f>Rajtlista!F268</f>
        <v/>
      </c>
      <c r="G268" s="431" t="str">
        <f>Rajtlista!G268</f>
        <v/>
      </c>
      <c r="H268" s="331"/>
      <c r="I268" s="299">
        <f>'Lövészet beíró'!G262</f>
        <v>0</v>
      </c>
      <c r="J268" s="300">
        <f>'Lövészet beíró'!H262</f>
        <v>0</v>
      </c>
      <c r="K268" s="300">
        <f>'Lövészet beíró'!I262</f>
        <v>0</v>
      </c>
      <c r="L268" s="301">
        <f>'Lövészet beíró'!J262</f>
        <v>0</v>
      </c>
      <c r="M268" s="332" t="str">
        <f>IF(B268&gt;0,Rajtlista!H268,"")</f>
        <v/>
      </c>
      <c r="N268" s="332" t="s">
        <v>34</v>
      </c>
      <c r="O268" s="303" t="str">
        <f t="shared" si="477"/>
        <v/>
      </c>
      <c r="P268" s="304" t="str">
        <f t="shared" ref="P268" si="481">IFERROR(RANK(O268,O267:O281,1),"")</f>
        <v/>
      </c>
      <c r="Q268" s="302" t="str">
        <f t="shared" si="479"/>
        <v/>
      </c>
      <c r="R268" s="333" t="str">
        <f t="shared" ref="R268" si="482">IFERROR(RANK(Q268,Q267:Q281,1),"")</f>
        <v/>
      </c>
      <c r="S268" s="82">
        <f t="shared" si="361"/>
        <v>0</v>
      </c>
      <c r="T268" s="330" t="str">
        <f>IFERROR(ROUND(IFERROR(N268-M268-O268,0)+(SUM(I268:L268)*VLOOKUP(D268,Kategóriák!$C:$N,11,FALSE)/24/60/60),10),"")</f>
        <v/>
      </c>
      <c r="U268" s="82"/>
      <c r="V268" s="445" t="str">
        <f t="shared" si="368"/>
        <v/>
      </c>
    </row>
    <row r="269" spans="2:22" ht="18.600000000000001" hidden="1" customHeight="1" outlineLevel="1" x14ac:dyDescent="0.25">
      <c r="B269" s="187">
        <f>Rajtlista!B269</f>
        <v>0</v>
      </c>
      <c r="C269" s="255" t="str">
        <f>Rajtlista!C269</f>
        <v/>
      </c>
      <c r="D269" s="256">
        <f t="shared" ref="D269:D281" si="483">+D268</f>
        <v>0</v>
      </c>
      <c r="E269" s="428" t="str">
        <f>Rajtlista!E269</f>
        <v/>
      </c>
      <c r="F269" s="256" t="str">
        <f>Rajtlista!F269</f>
        <v/>
      </c>
      <c r="G269" s="431" t="str">
        <f>Rajtlista!G269</f>
        <v/>
      </c>
      <c r="H269" s="331"/>
      <c r="I269" s="299">
        <f>'Lövészet beíró'!G263</f>
        <v>0</v>
      </c>
      <c r="J269" s="300">
        <f>'Lövészet beíró'!H263</f>
        <v>0</v>
      </c>
      <c r="K269" s="300">
        <f>'Lövészet beíró'!I263</f>
        <v>0</v>
      </c>
      <c r="L269" s="301">
        <f>'Lövészet beíró'!J263</f>
        <v>0</v>
      </c>
      <c r="M269" s="332" t="str">
        <f>IF(B269&gt;0,Rajtlista!H269,"")</f>
        <v/>
      </c>
      <c r="N269" s="332" t="s">
        <v>34</v>
      </c>
      <c r="O269" s="303" t="str">
        <f t="shared" si="477"/>
        <v/>
      </c>
      <c r="P269" s="304" t="str">
        <f t="shared" ref="P269" si="484">IFERROR(RANK(O269,O267:O281,1),"")</f>
        <v/>
      </c>
      <c r="Q269" s="302" t="str">
        <f t="shared" si="479"/>
        <v/>
      </c>
      <c r="R269" s="333" t="str">
        <f t="shared" ref="R269" si="485">IFERROR(RANK(Q269,Q267:Q281,1),"")</f>
        <v/>
      </c>
      <c r="S269" s="82">
        <f t="shared" ref="S269:S332" si="486">+B269</f>
        <v>0</v>
      </c>
      <c r="T269" s="330" t="str">
        <f>IFERROR(ROUND(IFERROR(N269-M269-O269,0)+(SUM(I269:L269)*VLOOKUP(D269,Kategóriák!$C:$N,11,FALSE)/24/60/60),10),"")</f>
        <v/>
      </c>
      <c r="U269" s="82"/>
      <c r="V269" s="445" t="str">
        <f t="shared" si="368"/>
        <v/>
      </c>
    </row>
    <row r="270" spans="2:22" ht="18.600000000000001" hidden="1" customHeight="1" outlineLevel="1" x14ac:dyDescent="0.25">
      <c r="B270" s="187">
        <f>Rajtlista!B270</f>
        <v>0</v>
      </c>
      <c r="C270" s="255" t="str">
        <f>Rajtlista!C270</f>
        <v/>
      </c>
      <c r="D270" s="256">
        <f t="shared" si="483"/>
        <v>0</v>
      </c>
      <c r="E270" s="428" t="str">
        <f>Rajtlista!E270</f>
        <v/>
      </c>
      <c r="F270" s="256" t="str">
        <f>Rajtlista!F270</f>
        <v/>
      </c>
      <c r="G270" s="431" t="str">
        <f>Rajtlista!G270</f>
        <v/>
      </c>
      <c r="H270" s="331"/>
      <c r="I270" s="299">
        <f>'Lövészet beíró'!G264</f>
        <v>0</v>
      </c>
      <c r="J270" s="300">
        <f>'Lövészet beíró'!H264</f>
        <v>0</v>
      </c>
      <c r="K270" s="300">
        <f>'Lövészet beíró'!I264</f>
        <v>0</v>
      </c>
      <c r="L270" s="301">
        <f>'Lövészet beíró'!J264</f>
        <v>0</v>
      </c>
      <c r="M270" s="332" t="str">
        <f>IF(B270&gt;0,Rajtlista!H270,"")</f>
        <v/>
      </c>
      <c r="N270" s="332" t="s">
        <v>34</v>
      </c>
      <c r="O270" s="303" t="str">
        <f t="shared" si="477"/>
        <v/>
      </c>
      <c r="P270" s="304" t="str">
        <f t="shared" ref="P270" si="487">IFERROR(RANK(O270,O267:O281,1),"")</f>
        <v/>
      </c>
      <c r="Q270" s="302" t="str">
        <f t="shared" si="479"/>
        <v/>
      </c>
      <c r="R270" s="333" t="str">
        <f t="shared" ref="R270" si="488">IFERROR(RANK(Q270,Q267:Q281,1),"")</f>
        <v/>
      </c>
      <c r="S270" s="82">
        <f t="shared" si="486"/>
        <v>0</v>
      </c>
      <c r="T270" s="330" t="str">
        <f>IFERROR(ROUND(IFERROR(N270-M270-O270,0)+(SUM(I270:L270)*VLOOKUP(D270,Kategóriák!$C:$N,11,FALSE)/24/60/60),10),"")</f>
        <v/>
      </c>
      <c r="U270" s="82"/>
      <c r="V270" s="445" t="str">
        <f t="shared" si="368"/>
        <v/>
      </c>
    </row>
    <row r="271" spans="2:22" ht="18.600000000000001" hidden="1" customHeight="1" outlineLevel="1" x14ac:dyDescent="0.25">
      <c r="B271" s="187">
        <f>Rajtlista!B271</f>
        <v>0</v>
      </c>
      <c r="C271" s="255" t="str">
        <f>Rajtlista!C271</f>
        <v/>
      </c>
      <c r="D271" s="256">
        <f t="shared" si="483"/>
        <v>0</v>
      </c>
      <c r="E271" s="428" t="str">
        <f>Rajtlista!E271</f>
        <v/>
      </c>
      <c r="F271" s="256" t="str">
        <f>Rajtlista!F271</f>
        <v/>
      </c>
      <c r="G271" s="431" t="str">
        <f>Rajtlista!G271</f>
        <v/>
      </c>
      <c r="H271" s="331"/>
      <c r="I271" s="299">
        <f>'Lövészet beíró'!G265</f>
        <v>0</v>
      </c>
      <c r="J271" s="300">
        <f>'Lövészet beíró'!H265</f>
        <v>0</v>
      </c>
      <c r="K271" s="300">
        <f>'Lövészet beíró'!I265</f>
        <v>0</v>
      </c>
      <c r="L271" s="301">
        <f>'Lövészet beíró'!J265</f>
        <v>0</v>
      </c>
      <c r="M271" s="332" t="str">
        <f>IF(B271&gt;0,Rajtlista!H271,"")</f>
        <v/>
      </c>
      <c r="N271" s="332" t="s">
        <v>34</v>
      </c>
      <c r="O271" s="303" t="str">
        <f t="shared" si="477"/>
        <v/>
      </c>
      <c r="P271" s="304" t="str">
        <f t="shared" ref="P271" si="489">IFERROR(RANK(O271,O267:O281,1),"")</f>
        <v/>
      </c>
      <c r="Q271" s="302" t="str">
        <f t="shared" si="479"/>
        <v/>
      </c>
      <c r="R271" s="333" t="str">
        <f t="shared" ref="R271" si="490">IFERROR(RANK(Q271,Q267:Q281,1),"")</f>
        <v/>
      </c>
      <c r="S271" s="82">
        <f t="shared" si="486"/>
        <v>0</v>
      </c>
      <c r="T271" s="330" t="str">
        <f>IFERROR(ROUND(IFERROR(N271-M271-O271,0)+(SUM(I271:L271)*VLOOKUP(D271,Kategóriák!$C:$N,11,FALSE)/24/60/60),10),"")</f>
        <v/>
      </c>
      <c r="U271" s="82"/>
      <c r="V271" s="445" t="str">
        <f t="shared" si="368"/>
        <v/>
      </c>
    </row>
    <row r="272" spans="2:22" ht="18.600000000000001" hidden="1" customHeight="1" outlineLevel="1" x14ac:dyDescent="0.25">
      <c r="B272" s="187">
        <f>Rajtlista!B272</f>
        <v>0</v>
      </c>
      <c r="C272" s="255" t="str">
        <f>Rajtlista!C272</f>
        <v/>
      </c>
      <c r="D272" s="256">
        <f t="shared" si="483"/>
        <v>0</v>
      </c>
      <c r="E272" s="428" t="str">
        <f>Rajtlista!E272</f>
        <v/>
      </c>
      <c r="F272" s="256" t="str">
        <f>Rajtlista!F272</f>
        <v/>
      </c>
      <c r="G272" s="431" t="str">
        <f>Rajtlista!G272</f>
        <v/>
      </c>
      <c r="H272" s="331"/>
      <c r="I272" s="299">
        <f>'Lövészet beíró'!G266</f>
        <v>0</v>
      </c>
      <c r="J272" s="300">
        <f>'Lövészet beíró'!H266</f>
        <v>0</v>
      </c>
      <c r="K272" s="300">
        <f>'Lövészet beíró'!I266</f>
        <v>0</v>
      </c>
      <c r="L272" s="301">
        <f>'Lövészet beíró'!J266</f>
        <v>0</v>
      </c>
      <c r="M272" s="332" t="str">
        <f>IF(B272&gt;0,Rajtlista!H272,"")</f>
        <v/>
      </c>
      <c r="N272" s="332" t="s">
        <v>34</v>
      </c>
      <c r="O272" s="303" t="str">
        <f t="shared" si="477"/>
        <v/>
      </c>
      <c r="P272" s="304" t="str">
        <f t="shared" ref="P272" si="491">IFERROR(RANK(O272,O267:O281,1),"")</f>
        <v/>
      </c>
      <c r="Q272" s="302" t="str">
        <f t="shared" si="479"/>
        <v/>
      </c>
      <c r="R272" s="333" t="str">
        <f t="shared" ref="R272" si="492">IFERROR(RANK(Q272,Q267:Q281,1),"")</f>
        <v/>
      </c>
      <c r="S272" s="82">
        <f t="shared" si="486"/>
        <v>0</v>
      </c>
      <c r="T272" s="330" t="str">
        <f>IFERROR(ROUND(IFERROR(N272-M272-O272,0)+(SUM(I272:L272)*VLOOKUP(D272,Kategóriák!$C:$N,11,FALSE)/24/60/60),10),"")</f>
        <v/>
      </c>
      <c r="U272" s="82"/>
      <c r="V272" s="445" t="str">
        <f t="shared" ref="V272:V335" si="493">IFERROR(IF((N272-M272)&lt;0,"HIBA!",""),"")</f>
        <v/>
      </c>
    </row>
    <row r="273" spans="2:22" ht="18.600000000000001" hidden="1" customHeight="1" outlineLevel="1" x14ac:dyDescent="0.25">
      <c r="B273" s="187">
        <f>Rajtlista!B273</f>
        <v>0</v>
      </c>
      <c r="C273" s="255" t="str">
        <f>Rajtlista!C273</f>
        <v/>
      </c>
      <c r="D273" s="256">
        <f t="shared" si="483"/>
        <v>0</v>
      </c>
      <c r="E273" s="428" t="str">
        <f>Rajtlista!E273</f>
        <v/>
      </c>
      <c r="F273" s="256" t="str">
        <f>Rajtlista!F273</f>
        <v/>
      </c>
      <c r="G273" s="431" t="str">
        <f>Rajtlista!G273</f>
        <v/>
      </c>
      <c r="H273" s="331"/>
      <c r="I273" s="299">
        <f>'Lövészet beíró'!G267</f>
        <v>0</v>
      </c>
      <c r="J273" s="300">
        <f>'Lövészet beíró'!H267</f>
        <v>0</v>
      </c>
      <c r="K273" s="300">
        <f>'Lövészet beíró'!I267</f>
        <v>0</v>
      </c>
      <c r="L273" s="301">
        <f>'Lövészet beíró'!J267</f>
        <v>0</v>
      </c>
      <c r="M273" s="332" t="str">
        <f>IF(B273&gt;0,Rajtlista!H273,"")</f>
        <v/>
      </c>
      <c r="N273" s="332" t="s">
        <v>34</v>
      </c>
      <c r="O273" s="303" t="str">
        <f t="shared" si="477"/>
        <v/>
      </c>
      <c r="P273" s="304" t="str">
        <f t="shared" ref="P273" si="494">IFERROR(RANK(O273,O267:O281,1),"")</f>
        <v/>
      </c>
      <c r="Q273" s="302" t="str">
        <f t="shared" si="479"/>
        <v/>
      </c>
      <c r="R273" s="333" t="str">
        <f t="shared" ref="R273" si="495">IFERROR(RANK(Q273,Q267:Q281,1),"")</f>
        <v/>
      </c>
      <c r="S273" s="82">
        <f t="shared" si="486"/>
        <v>0</v>
      </c>
      <c r="T273" s="330" t="str">
        <f>IFERROR(ROUND(IFERROR(N273-M273-O273,0)+(SUM(I273:L273)*VLOOKUP(D273,Kategóriák!$C:$N,11,FALSE)/24/60/60),10),"")</f>
        <v/>
      </c>
      <c r="U273" s="82"/>
      <c r="V273" s="445" t="str">
        <f t="shared" si="493"/>
        <v/>
      </c>
    </row>
    <row r="274" spans="2:22" ht="18.600000000000001" hidden="1" customHeight="1" outlineLevel="1" x14ac:dyDescent="0.25">
      <c r="B274" s="187">
        <f>Rajtlista!B274</f>
        <v>0</v>
      </c>
      <c r="C274" s="255" t="str">
        <f>Rajtlista!C274</f>
        <v/>
      </c>
      <c r="D274" s="256">
        <f t="shared" si="483"/>
        <v>0</v>
      </c>
      <c r="E274" s="428" t="str">
        <f>Rajtlista!E274</f>
        <v/>
      </c>
      <c r="F274" s="256" t="str">
        <f>Rajtlista!F274</f>
        <v/>
      </c>
      <c r="G274" s="431" t="str">
        <f>Rajtlista!G274</f>
        <v/>
      </c>
      <c r="H274" s="331"/>
      <c r="I274" s="299">
        <f>'Lövészet beíró'!G268</f>
        <v>0</v>
      </c>
      <c r="J274" s="300">
        <f>'Lövészet beíró'!H268</f>
        <v>0</v>
      </c>
      <c r="K274" s="300">
        <f>'Lövészet beíró'!I268</f>
        <v>0</v>
      </c>
      <c r="L274" s="301">
        <f>'Lövészet beíró'!J268</f>
        <v>0</v>
      </c>
      <c r="M274" s="332" t="str">
        <f>IF(B274&gt;0,Rajtlista!H274,"")</f>
        <v/>
      </c>
      <c r="N274" s="332" t="s">
        <v>34</v>
      </c>
      <c r="O274" s="303" t="str">
        <f t="shared" si="477"/>
        <v/>
      </c>
      <c r="P274" s="304" t="str">
        <f t="shared" ref="P274" si="496">IFERROR(RANK(O274,O267:O281,1),"")</f>
        <v/>
      </c>
      <c r="Q274" s="302" t="str">
        <f t="shared" si="479"/>
        <v/>
      </c>
      <c r="R274" s="333" t="str">
        <f t="shared" ref="R274" si="497">IFERROR(RANK(Q274,Q267:Q281,1),"")</f>
        <v/>
      </c>
      <c r="S274" s="82">
        <f t="shared" si="486"/>
        <v>0</v>
      </c>
      <c r="T274" s="330" t="str">
        <f>IFERROR(ROUND(IFERROR(N274-M274-O274,0)+(SUM(I274:L274)*VLOOKUP(D274,Kategóriák!$C:$N,11,FALSE)/24/60/60),10),"")</f>
        <v/>
      </c>
      <c r="U274" s="82"/>
      <c r="V274" s="445" t="str">
        <f t="shared" si="493"/>
        <v/>
      </c>
    </row>
    <row r="275" spans="2:22" ht="18.600000000000001" hidden="1" customHeight="1" outlineLevel="1" x14ac:dyDescent="0.25">
      <c r="B275" s="187">
        <f>Rajtlista!B275</f>
        <v>0</v>
      </c>
      <c r="C275" s="255" t="str">
        <f>Rajtlista!C275</f>
        <v/>
      </c>
      <c r="D275" s="256">
        <f t="shared" si="483"/>
        <v>0</v>
      </c>
      <c r="E275" s="428" t="str">
        <f>Rajtlista!E275</f>
        <v/>
      </c>
      <c r="F275" s="256" t="str">
        <f>Rajtlista!F275</f>
        <v/>
      </c>
      <c r="G275" s="431" t="str">
        <f>Rajtlista!G275</f>
        <v/>
      </c>
      <c r="H275" s="331"/>
      <c r="I275" s="299">
        <f>'Lövészet beíró'!G269</f>
        <v>0</v>
      </c>
      <c r="J275" s="300">
        <f>'Lövészet beíró'!H269</f>
        <v>0</v>
      </c>
      <c r="K275" s="300">
        <f>'Lövészet beíró'!I269</f>
        <v>0</v>
      </c>
      <c r="L275" s="301">
        <f>'Lövészet beíró'!J269</f>
        <v>0</v>
      </c>
      <c r="M275" s="332" t="str">
        <f>IF(B275&gt;0,Rajtlista!H275,"")</f>
        <v/>
      </c>
      <c r="N275" s="332" t="s">
        <v>34</v>
      </c>
      <c r="O275" s="303" t="str">
        <f t="shared" si="477"/>
        <v/>
      </c>
      <c r="P275" s="304" t="str">
        <f t="shared" ref="P275" si="498">IFERROR(RANK(O275,O267:O281,1),"")</f>
        <v/>
      </c>
      <c r="Q275" s="302" t="str">
        <f t="shared" si="479"/>
        <v/>
      </c>
      <c r="R275" s="333" t="str">
        <f t="shared" ref="R275" si="499">IFERROR(RANK(Q275,Q267:Q281,1),"")</f>
        <v/>
      </c>
      <c r="S275" s="82">
        <f t="shared" si="486"/>
        <v>0</v>
      </c>
      <c r="T275" s="330" t="str">
        <f>IFERROR(ROUND(IFERROR(N275-M275-O275,0)+(SUM(I275:L275)*VLOOKUP(D275,Kategóriák!$C:$N,11,FALSE)/24/60/60),10),"")</f>
        <v/>
      </c>
      <c r="U275" s="82"/>
      <c r="V275" s="445" t="str">
        <f t="shared" si="493"/>
        <v/>
      </c>
    </row>
    <row r="276" spans="2:22" ht="18.600000000000001" hidden="1" customHeight="1" outlineLevel="1" x14ac:dyDescent="0.25">
      <c r="B276" s="187">
        <f>Rajtlista!B276</f>
        <v>0</v>
      </c>
      <c r="C276" s="255" t="str">
        <f>Rajtlista!C276</f>
        <v/>
      </c>
      <c r="D276" s="256">
        <f t="shared" si="483"/>
        <v>0</v>
      </c>
      <c r="E276" s="428" t="str">
        <f>Rajtlista!E276</f>
        <v/>
      </c>
      <c r="F276" s="256" t="str">
        <f>Rajtlista!F276</f>
        <v/>
      </c>
      <c r="G276" s="431" t="str">
        <f>Rajtlista!G276</f>
        <v/>
      </c>
      <c r="H276" s="331"/>
      <c r="I276" s="299">
        <f>'Lövészet beíró'!G270</f>
        <v>0</v>
      </c>
      <c r="J276" s="300">
        <f>'Lövészet beíró'!H270</f>
        <v>0</v>
      </c>
      <c r="K276" s="300">
        <f>'Lövészet beíró'!I270</f>
        <v>0</v>
      </c>
      <c r="L276" s="301">
        <f>'Lövészet beíró'!J270</f>
        <v>0</v>
      </c>
      <c r="M276" s="332" t="str">
        <f>IF(B276&gt;0,Rajtlista!H276,"")</f>
        <v/>
      </c>
      <c r="N276" s="332" t="s">
        <v>34</v>
      </c>
      <c r="O276" s="303" t="str">
        <f t="shared" si="477"/>
        <v/>
      </c>
      <c r="P276" s="304" t="str">
        <f t="shared" ref="P276" si="500">IFERROR(RANK(O276,O267:O281,1),"")</f>
        <v/>
      </c>
      <c r="Q276" s="302" t="str">
        <f t="shared" si="479"/>
        <v/>
      </c>
      <c r="R276" s="333" t="str">
        <f t="shared" ref="R276" si="501">IFERROR(RANK(Q276,Q267:Q281,1),"")</f>
        <v/>
      </c>
      <c r="S276" s="82">
        <f t="shared" si="486"/>
        <v>0</v>
      </c>
      <c r="T276" s="330" t="str">
        <f>IFERROR(ROUND(IFERROR(N276-M276-O276,0)+(SUM(I276:L276)*VLOOKUP(D276,Kategóriák!$C:$N,11,FALSE)/24/60/60),10),"")</f>
        <v/>
      </c>
      <c r="U276" s="82"/>
      <c r="V276" s="445" t="str">
        <f t="shared" si="493"/>
        <v/>
      </c>
    </row>
    <row r="277" spans="2:22" ht="18.600000000000001" hidden="1" customHeight="1" outlineLevel="1" x14ac:dyDescent="0.25">
      <c r="B277" s="187">
        <f>Rajtlista!B277</f>
        <v>0</v>
      </c>
      <c r="C277" s="255" t="str">
        <f>Rajtlista!C277</f>
        <v/>
      </c>
      <c r="D277" s="256">
        <f t="shared" si="483"/>
        <v>0</v>
      </c>
      <c r="E277" s="428" t="str">
        <f>Rajtlista!E277</f>
        <v/>
      </c>
      <c r="F277" s="256" t="str">
        <f>Rajtlista!F277</f>
        <v/>
      </c>
      <c r="G277" s="431" t="str">
        <f>Rajtlista!G277</f>
        <v/>
      </c>
      <c r="H277" s="331"/>
      <c r="I277" s="299">
        <f>'Lövészet beíró'!G271</f>
        <v>0</v>
      </c>
      <c r="J277" s="300">
        <f>'Lövészet beíró'!H271</f>
        <v>0</v>
      </c>
      <c r="K277" s="300">
        <f>'Lövészet beíró'!I271</f>
        <v>0</v>
      </c>
      <c r="L277" s="301">
        <f>'Lövészet beíró'!J271</f>
        <v>0</v>
      </c>
      <c r="M277" s="332" t="str">
        <f>IF(B277&gt;0,Rajtlista!H277,"")</f>
        <v/>
      </c>
      <c r="N277" s="332" t="s">
        <v>34</v>
      </c>
      <c r="O277" s="303" t="str">
        <f t="shared" si="477"/>
        <v/>
      </c>
      <c r="P277" s="304" t="str">
        <f t="shared" ref="P277" si="502">IFERROR(RANK(O277,O267:O281,1),"")</f>
        <v/>
      </c>
      <c r="Q277" s="302" t="str">
        <f t="shared" si="479"/>
        <v/>
      </c>
      <c r="R277" s="333" t="str">
        <f t="shared" ref="R277" si="503">IFERROR(RANK(Q277,Q267:Q281,1),"")</f>
        <v/>
      </c>
      <c r="S277" s="82">
        <f t="shared" si="486"/>
        <v>0</v>
      </c>
      <c r="T277" s="330" t="str">
        <f>IFERROR(ROUND(IFERROR(N277-M277-O277,0)+(SUM(I277:L277)*VLOOKUP(D277,Kategóriák!$C:$N,11,FALSE)/24/60/60),10),"")</f>
        <v/>
      </c>
      <c r="U277" s="82"/>
      <c r="V277" s="445" t="str">
        <f t="shared" si="493"/>
        <v/>
      </c>
    </row>
    <row r="278" spans="2:22" ht="18.600000000000001" hidden="1" customHeight="1" outlineLevel="1" x14ac:dyDescent="0.25">
      <c r="B278" s="187">
        <f>Rajtlista!B278</f>
        <v>0</v>
      </c>
      <c r="C278" s="255" t="str">
        <f>Rajtlista!C278</f>
        <v/>
      </c>
      <c r="D278" s="256">
        <f t="shared" si="483"/>
        <v>0</v>
      </c>
      <c r="E278" s="428" t="str">
        <f>Rajtlista!E278</f>
        <v/>
      </c>
      <c r="F278" s="256" t="str">
        <f>Rajtlista!F278</f>
        <v/>
      </c>
      <c r="G278" s="431" t="str">
        <f>Rajtlista!G278</f>
        <v/>
      </c>
      <c r="H278" s="331"/>
      <c r="I278" s="299">
        <f>'Lövészet beíró'!G272</f>
        <v>0</v>
      </c>
      <c r="J278" s="300">
        <f>'Lövészet beíró'!H272</f>
        <v>0</v>
      </c>
      <c r="K278" s="300">
        <f>'Lövészet beíró'!I272</f>
        <v>0</v>
      </c>
      <c r="L278" s="301">
        <f>'Lövészet beíró'!J272</f>
        <v>0</v>
      </c>
      <c r="M278" s="332" t="str">
        <f>IF(B278&gt;0,Rajtlista!H278,"")</f>
        <v/>
      </c>
      <c r="N278" s="332" t="s">
        <v>34</v>
      </c>
      <c r="O278" s="303" t="str">
        <f t="shared" si="477"/>
        <v/>
      </c>
      <c r="P278" s="304" t="str">
        <f t="shared" ref="P278" si="504">IFERROR(RANK(O278,O267:O281,1),"")</f>
        <v/>
      </c>
      <c r="Q278" s="302" t="str">
        <f t="shared" si="479"/>
        <v/>
      </c>
      <c r="R278" s="333" t="str">
        <f t="shared" ref="R278" si="505">IFERROR(RANK(Q278,Q267:Q281,1),"")</f>
        <v/>
      </c>
      <c r="S278" s="82">
        <f t="shared" si="486"/>
        <v>0</v>
      </c>
      <c r="T278" s="330" t="str">
        <f>IFERROR(ROUND(IFERROR(N278-M278-O278,0)+(SUM(I278:L278)*VLOOKUP(D278,Kategóriák!$C:$N,11,FALSE)/24/60/60),10),"")</f>
        <v/>
      </c>
      <c r="U278" s="82"/>
      <c r="V278" s="445" t="str">
        <f t="shared" si="493"/>
        <v/>
      </c>
    </row>
    <row r="279" spans="2:22" ht="18.600000000000001" hidden="1" customHeight="1" outlineLevel="1" x14ac:dyDescent="0.25">
      <c r="B279" s="187">
        <f>Rajtlista!B279</f>
        <v>0</v>
      </c>
      <c r="C279" s="255" t="str">
        <f>Rajtlista!C279</f>
        <v/>
      </c>
      <c r="D279" s="256">
        <f t="shared" si="483"/>
        <v>0</v>
      </c>
      <c r="E279" s="428" t="str">
        <f>Rajtlista!E279</f>
        <v/>
      </c>
      <c r="F279" s="256" t="str">
        <f>Rajtlista!F279</f>
        <v/>
      </c>
      <c r="G279" s="431" t="str">
        <f>Rajtlista!G279</f>
        <v/>
      </c>
      <c r="H279" s="331"/>
      <c r="I279" s="299">
        <f>'Lövészet beíró'!G273</f>
        <v>0</v>
      </c>
      <c r="J279" s="300">
        <f>'Lövészet beíró'!H273</f>
        <v>0</v>
      </c>
      <c r="K279" s="300">
        <f>'Lövészet beíró'!I273</f>
        <v>0</v>
      </c>
      <c r="L279" s="301">
        <f>'Lövészet beíró'!J273</f>
        <v>0</v>
      </c>
      <c r="M279" s="332" t="str">
        <f>IF(B279&gt;0,Rajtlista!H279,"")</f>
        <v/>
      </c>
      <c r="N279" s="332" t="s">
        <v>34</v>
      </c>
      <c r="O279" s="303" t="str">
        <f t="shared" si="477"/>
        <v/>
      </c>
      <c r="P279" s="304" t="str">
        <f t="shared" ref="P279" si="506">IFERROR(RANK(O279,O267:O281,1),"")</f>
        <v/>
      </c>
      <c r="Q279" s="302" t="str">
        <f t="shared" si="479"/>
        <v/>
      </c>
      <c r="R279" s="333" t="str">
        <f t="shared" ref="R279" si="507">IFERROR(RANK(Q279,Q267:Q281,1),"")</f>
        <v/>
      </c>
      <c r="S279" s="82">
        <f t="shared" si="486"/>
        <v>0</v>
      </c>
      <c r="T279" s="330" t="str">
        <f>IFERROR(ROUND(IFERROR(N279-M279-O279,0)+(SUM(I279:L279)*VLOOKUP(D279,Kategóriák!$C:$N,11,FALSE)/24/60/60),10),"")</f>
        <v/>
      </c>
      <c r="U279" s="82"/>
      <c r="V279" s="445" t="str">
        <f t="shared" si="493"/>
        <v/>
      </c>
    </row>
    <row r="280" spans="2:22" ht="18.600000000000001" hidden="1" customHeight="1" outlineLevel="1" x14ac:dyDescent="0.25">
      <c r="B280" s="187">
        <f>Rajtlista!B280</f>
        <v>0</v>
      </c>
      <c r="C280" s="255" t="str">
        <f>Rajtlista!C280</f>
        <v/>
      </c>
      <c r="D280" s="256">
        <f t="shared" si="483"/>
        <v>0</v>
      </c>
      <c r="E280" s="428" t="str">
        <f>Rajtlista!E280</f>
        <v/>
      </c>
      <c r="F280" s="256" t="str">
        <f>Rajtlista!F280</f>
        <v/>
      </c>
      <c r="G280" s="431" t="str">
        <f>Rajtlista!G280</f>
        <v/>
      </c>
      <c r="H280" s="331"/>
      <c r="I280" s="299">
        <f>'Lövészet beíró'!G274</f>
        <v>0</v>
      </c>
      <c r="J280" s="300">
        <f>'Lövészet beíró'!H274</f>
        <v>0</v>
      </c>
      <c r="K280" s="300">
        <f>'Lövészet beíró'!I274</f>
        <v>0</v>
      </c>
      <c r="L280" s="301">
        <f>'Lövészet beíró'!J274</f>
        <v>0</v>
      </c>
      <c r="M280" s="332" t="str">
        <f>IF(B280&gt;0,Rajtlista!H280,"")</f>
        <v/>
      </c>
      <c r="N280" s="332" t="s">
        <v>34</v>
      </c>
      <c r="O280" s="303" t="str">
        <f t="shared" si="477"/>
        <v/>
      </c>
      <c r="P280" s="304" t="str">
        <f t="shared" ref="P280" si="508">IFERROR(RANK(O280,O267:O281,1),"")</f>
        <v/>
      </c>
      <c r="Q280" s="302" t="str">
        <f t="shared" si="479"/>
        <v/>
      </c>
      <c r="R280" s="333" t="str">
        <f t="shared" ref="R280" si="509">IFERROR(RANK(Q280,Q267:Q281,1),"")</f>
        <v/>
      </c>
      <c r="S280" s="82">
        <f t="shared" si="486"/>
        <v>0</v>
      </c>
      <c r="T280" s="330" t="str">
        <f>IFERROR(ROUND(IFERROR(N280-M280-O280,0)+(SUM(I280:L280)*VLOOKUP(D280,Kategóriák!$C:$N,11,FALSE)/24/60/60),10),"")</f>
        <v/>
      </c>
      <c r="U280" s="82"/>
      <c r="V280" s="445" t="str">
        <f t="shared" si="493"/>
        <v/>
      </c>
    </row>
    <row r="281" spans="2:22" ht="18.600000000000001" hidden="1" customHeight="1" outlineLevel="1" x14ac:dyDescent="0.25">
      <c r="B281" s="187">
        <f>Rajtlista!B281</f>
        <v>0</v>
      </c>
      <c r="C281" s="255" t="str">
        <f>Rajtlista!C281</f>
        <v/>
      </c>
      <c r="D281" s="256">
        <f t="shared" si="483"/>
        <v>0</v>
      </c>
      <c r="E281" s="428" t="str">
        <f>Rajtlista!E281</f>
        <v/>
      </c>
      <c r="F281" s="256" t="str">
        <f>Rajtlista!F281</f>
        <v/>
      </c>
      <c r="G281" s="431" t="str">
        <f>Rajtlista!G281</f>
        <v/>
      </c>
      <c r="H281" s="331"/>
      <c r="I281" s="299">
        <f>'Lövészet beíró'!G275</f>
        <v>0</v>
      </c>
      <c r="J281" s="300">
        <f>'Lövészet beíró'!H275</f>
        <v>0</v>
      </c>
      <c r="K281" s="300">
        <f>'Lövészet beíró'!I275</f>
        <v>0</v>
      </c>
      <c r="L281" s="301">
        <f>'Lövészet beíró'!J275</f>
        <v>0</v>
      </c>
      <c r="M281" s="332" t="str">
        <f>IF(B281&gt;0,Rajtlista!H281,"")</f>
        <v/>
      </c>
      <c r="N281" s="332" t="s">
        <v>34</v>
      </c>
      <c r="O281" s="303" t="str">
        <f t="shared" si="477"/>
        <v/>
      </c>
      <c r="P281" s="304" t="str">
        <f t="shared" ref="P281" si="510">IFERROR(RANK(O281,O267:O281,1),"")</f>
        <v/>
      </c>
      <c r="Q281" s="302" t="str">
        <f t="shared" si="479"/>
        <v/>
      </c>
      <c r="R281" s="333" t="str">
        <f t="shared" ref="R281" si="511">IFERROR(RANK(Q281,Q267:Q281,1),"")</f>
        <v/>
      </c>
      <c r="S281" s="82">
        <f t="shared" si="486"/>
        <v>0</v>
      </c>
      <c r="T281" s="330" t="str">
        <f>IFERROR(ROUND(IFERROR(N281-M281-O281,0)+(SUM(I281:L281)*VLOOKUP(D281,Kategóriák!$C:$N,11,FALSE)/24/60/60),10),"")</f>
        <v/>
      </c>
      <c r="U281" s="82"/>
      <c r="V281" s="445" t="str">
        <f t="shared" si="493"/>
        <v/>
      </c>
    </row>
    <row r="282" spans="2:22" ht="18.600000000000001" customHeight="1" outlineLevel="1" thickBot="1" x14ac:dyDescent="0.3">
      <c r="B282" s="334"/>
      <c r="C282" s="335"/>
      <c r="D282" s="336"/>
      <c r="E282" s="429"/>
      <c r="F282" s="336"/>
      <c r="G282" s="432"/>
      <c r="H282" s="336"/>
      <c r="I282" s="337"/>
      <c r="J282" s="337"/>
      <c r="K282" s="337"/>
      <c r="L282" s="337"/>
      <c r="M282" s="338"/>
      <c r="N282" s="338" t="s">
        <v>34</v>
      </c>
      <c r="O282" s="339"/>
      <c r="P282" s="454"/>
      <c r="Q282" s="339"/>
      <c r="R282" s="340"/>
      <c r="S282" s="82">
        <f t="shared" si="486"/>
        <v>0</v>
      </c>
      <c r="T282" s="330" t="str">
        <f>IFERROR(ROUND(IFERROR(N282-M282-O282,0)+(SUM(I282:L282)*VLOOKUP(D282,Kategóriák!$C:$N,11,FALSE)/24/60/60),10),"")</f>
        <v/>
      </c>
      <c r="U282" s="82"/>
      <c r="V282" s="445" t="str">
        <f t="shared" si="493"/>
        <v/>
      </c>
    </row>
    <row r="283" spans="2:22" ht="18.600000000000001" hidden="1" customHeight="1" thickBot="1" x14ac:dyDescent="0.3">
      <c r="B283" s="509">
        <f>+Rajtlista!B283:G283</f>
        <v>0</v>
      </c>
      <c r="C283" s="510"/>
      <c r="D283" s="511"/>
      <c r="E283" s="511"/>
      <c r="F283" s="511"/>
      <c r="G283" s="512"/>
      <c r="H283" s="341"/>
      <c r="I283" s="280" t="e">
        <f>'Lövészet beíró'!G277</f>
        <v>#N/A</v>
      </c>
      <c r="J283" s="281" t="e">
        <f>'Lövészet beíró'!H277</f>
        <v>#N/A</v>
      </c>
      <c r="K283" s="281" t="e">
        <f>'Lövészet beíró'!I277</f>
        <v>#N/A</v>
      </c>
      <c r="L283" s="282" t="e">
        <f>'Lövészet beíró'!J277</f>
        <v>#N/A</v>
      </c>
      <c r="M283" s="326"/>
      <c r="N283" s="326" t="s">
        <v>34</v>
      </c>
      <c r="O283" s="283"/>
      <c r="P283" s="453"/>
      <c r="Q283" s="283"/>
      <c r="R283" s="327"/>
      <c r="S283" s="82">
        <f t="shared" si="486"/>
        <v>0</v>
      </c>
      <c r="T283" s="330" t="str">
        <f>IFERROR(ROUND(IFERROR(N283-M283-O283,0)+(SUM(I283:L283)*VLOOKUP(D283,Kategóriák!$C:$N,11,FALSE)/24/60/60),10),"")</f>
        <v/>
      </c>
      <c r="U283" s="82"/>
      <c r="V283" s="445" t="str">
        <f t="shared" si="493"/>
        <v/>
      </c>
    </row>
    <row r="284" spans="2:22" ht="18.600000000000001" hidden="1" customHeight="1" outlineLevel="1" x14ac:dyDescent="0.25">
      <c r="B284" s="286">
        <f>Rajtlista!B284</f>
        <v>0</v>
      </c>
      <c r="C284" s="287" t="str">
        <f>Rajtlista!C284</f>
        <v/>
      </c>
      <c r="D284" s="288">
        <f>+B283</f>
        <v>0</v>
      </c>
      <c r="E284" s="427" t="str">
        <f>Rajtlista!E284</f>
        <v/>
      </c>
      <c r="F284" s="288" t="str">
        <f>Rajtlista!F284</f>
        <v/>
      </c>
      <c r="G284" s="430" t="str">
        <f>Rajtlista!G284</f>
        <v/>
      </c>
      <c r="H284" s="328"/>
      <c r="I284" s="291">
        <f>'Lövészet beíró'!G278</f>
        <v>0</v>
      </c>
      <c r="J284" s="292">
        <f>'Lövészet beíró'!H278</f>
        <v>0</v>
      </c>
      <c r="K284" s="292">
        <f>'Lövészet beíró'!I278</f>
        <v>0</v>
      </c>
      <c r="L284" s="293">
        <f>'Lövészet beíró'!J278</f>
        <v>0</v>
      </c>
      <c r="M284" s="329" t="str">
        <f>IF(B284&gt;0,Rajtlista!H284,"")</f>
        <v/>
      </c>
      <c r="N284" s="329" t="s">
        <v>34</v>
      </c>
      <c r="O284" s="295" t="str">
        <f t="shared" ref="O284:O298" si="512">IFERROR(N284-M284,"")</f>
        <v/>
      </c>
      <c r="P284" s="296" t="str">
        <f t="shared" ref="P284" si="513">IFERROR(RANK(O284,O284:O298,1),"")</f>
        <v/>
      </c>
      <c r="Q284" s="294" t="str">
        <f t="shared" ref="Q284:Q298" si="514">IF(F284="HUN",O284,"")</f>
        <v/>
      </c>
      <c r="R284" s="296" t="str">
        <f t="shared" ref="R284" si="515">IFERROR(RANK(Q284,Q284:Q298,1),"")</f>
        <v/>
      </c>
      <c r="S284" s="82">
        <f t="shared" si="486"/>
        <v>0</v>
      </c>
      <c r="T284" s="330" t="str">
        <f>IFERROR(ROUND(IFERROR(N284-M284-O284,0)+(SUM(I284:L284)*VLOOKUP(D284,Kategóriák!$C:$N,11,FALSE)/24/60/60),10),"")</f>
        <v/>
      </c>
      <c r="U284" s="82"/>
      <c r="V284" s="445" t="str">
        <f t="shared" si="493"/>
        <v/>
      </c>
    </row>
    <row r="285" spans="2:22" ht="18.600000000000001" hidden="1" customHeight="1" outlineLevel="1" x14ac:dyDescent="0.25">
      <c r="B285" s="187">
        <f>Rajtlista!B285</f>
        <v>0</v>
      </c>
      <c r="C285" s="255" t="str">
        <f>Rajtlista!C285</f>
        <v/>
      </c>
      <c r="D285" s="256">
        <f>+D284</f>
        <v>0</v>
      </c>
      <c r="E285" s="428" t="str">
        <f>Rajtlista!E285</f>
        <v/>
      </c>
      <c r="F285" s="256" t="str">
        <f>Rajtlista!F285</f>
        <v/>
      </c>
      <c r="G285" s="431" t="str">
        <f>Rajtlista!G285</f>
        <v/>
      </c>
      <c r="H285" s="331"/>
      <c r="I285" s="299">
        <f>'Lövészet beíró'!G279</f>
        <v>0</v>
      </c>
      <c r="J285" s="300">
        <f>'Lövészet beíró'!H279</f>
        <v>0</v>
      </c>
      <c r="K285" s="300">
        <f>'Lövészet beíró'!I279</f>
        <v>0</v>
      </c>
      <c r="L285" s="301">
        <f>'Lövészet beíró'!J279</f>
        <v>0</v>
      </c>
      <c r="M285" s="332" t="str">
        <f>IF(B285&gt;0,Rajtlista!H285,"")</f>
        <v/>
      </c>
      <c r="N285" s="332" t="s">
        <v>34</v>
      </c>
      <c r="O285" s="303" t="str">
        <f t="shared" si="512"/>
        <v/>
      </c>
      <c r="P285" s="304" t="str">
        <f t="shared" ref="P285" si="516">IFERROR(RANK(O285,O284:O298,1),"")</f>
        <v/>
      </c>
      <c r="Q285" s="302" t="str">
        <f t="shared" si="514"/>
        <v/>
      </c>
      <c r="R285" s="333" t="str">
        <f t="shared" ref="R285" si="517">IFERROR(RANK(Q285,Q284:Q298,1),"")</f>
        <v/>
      </c>
      <c r="S285" s="82">
        <f t="shared" si="486"/>
        <v>0</v>
      </c>
      <c r="T285" s="330" t="str">
        <f>IFERROR(ROUND(IFERROR(N285-M285-O285,0)+(SUM(I285:L285)*VLOOKUP(D285,Kategóriák!$C:$N,11,FALSE)/24/60/60),10),"")</f>
        <v/>
      </c>
      <c r="U285" s="82"/>
      <c r="V285" s="445" t="str">
        <f t="shared" si="493"/>
        <v/>
      </c>
    </row>
    <row r="286" spans="2:22" ht="18.600000000000001" hidden="1" customHeight="1" outlineLevel="1" x14ac:dyDescent="0.25">
      <c r="B286" s="187">
        <f>Rajtlista!B286</f>
        <v>0</v>
      </c>
      <c r="C286" s="255" t="str">
        <f>Rajtlista!C286</f>
        <v/>
      </c>
      <c r="D286" s="256">
        <f t="shared" ref="D286:D298" si="518">+D285</f>
        <v>0</v>
      </c>
      <c r="E286" s="428" t="str">
        <f>Rajtlista!E286</f>
        <v/>
      </c>
      <c r="F286" s="256" t="str">
        <f>Rajtlista!F286</f>
        <v/>
      </c>
      <c r="G286" s="431" t="str">
        <f>Rajtlista!G286</f>
        <v/>
      </c>
      <c r="H286" s="331"/>
      <c r="I286" s="299">
        <f>'Lövészet beíró'!G280</f>
        <v>0</v>
      </c>
      <c r="J286" s="300">
        <f>'Lövészet beíró'!H280</f>
        <v>0</v>
      </c>
      <c r="K286" s="300">
        <f>'Lövészet beíró'!I280</f>
        <v>0</v>
      </c>
      <c r="L286" s="301">
        <f>'Lövészet beíró'!J280</f>
        <v>0</v>
      </c>
      <c r="M286" s="332" t="str">
        <f>IF(B286&gt;0,Rajtlista!H286,"")</f>
        <v/>
      </c>
      <c r="N286" s="332" t="s">
        <v>34</v>
      </c>
      <c r="O286" s="303" t="str">
        <f t="shared" si="512"/>
        <v/>
      </c>
      <c r="P286" s="304" t="str">
        <f t="shared" ref="P286" si="519">IFERROR(RANK(O286,O284:O298,1),"")</f>
        <v/>
      </c>
      <c r="Q286" s="302" t="str">
        <f t="shared" si="514"/>
        <v/>
      </c>
      <c r="R286" s="333" t="str">
        <f t="shared" ref="R286" si="520">IFERROR(RANK(Q286,Q284:Q298,1),"")</f>
        <v/>
      </c>
      <c r="S286" s="82">
        <f t="shared" si="486"/>
        <v>0</v>
      </c>
      <c r="T286" s="330" t="str">
        <f>IFERROR(ROUND(IFERROR(N286-M286-O286,0)+(SUM(I286:L286)*VLOOKUP(D286,Kategóriák!$C:$N,11,FALSE)/24/60/60),10),"")</f>
        <v/>
      </c>
      <c r="U286" s="82"/>
      <c r="V286" s="445" t="str">
        <f t="shared" si="493"/>
        <v/>
      </c>
    </row>
    <row r="287" spans="2:22" ht="18.600000000000001" hidden="1" customHeight="1" outlineLevel="1" x14ac:dyDescent="0.25">
      <c r="B287" s="187">
        <f>Rajtlista!B287</f>
        <v>0</v>
      </c>
      <c r="C287" s="255" t="str">
        <f>Rajtlista!C287</f>
        <v/>
      </c>
      <c r="D287" s="256">
        <f t="shared" si="518"/>
        <v>0</v>
      </c>
      <c r="E287" s="428" t="str">
        <f>Rajtlista!E287</f>
        <v/>
      </c>
      <c r="F287" s="256" t="str">
        <f>Rajtlista!F287</f>
        <v/>
      </c>
      <c r="G287" s="431" t="str">
        <f>Rajtlista!G287</f>
        <v/>
      </c>
      <c r="H287" s="331"/>
      <c r="I287" s="299">
        <f>'Lövészet beíró'!G281</f>
        <v>0</v>
      </c>
      <c r="J287" s="300">
        <f>'Lövészet beíró'!H281</f>
        <v>0</v>
      </c>
      <c r="K287" s="300">
        <f>'Lövészet beíró'!I281</f>
        <v>0</v>
      </c>
      <c r="L287" s="301">
        <f>'Lövészet beíró'!J281</f>
        <v>0</v>
      </c>
      <c r="M287" s="332" t="str">
        <f>IF(B287&gt;0,Rajtlista!H287,"")</f>
        <v/>
      </c>
      <c r="N287" s="332" t="s">
        <v>34</v>
      </c>
      <c r="O287" s="303" t="str">
        <f t="shared" si="512"/>
        <v/>
      </c>
      <c r="P287" s="304" t="str">
        <f t="shared" ref="P287" si="521">IFERROR(RANK(O287,O284:O298,1),"")</f>
        <v/>
      </c>
      <c r="Q287" s="302" t="str">
        <f t="shared" si="514"/>
        <v/>
      </c>
      <c r="R287" s="333" t="str">
        <f t="shared" ref="R287" si="522">IFERROR(RANK(Q287,Q284:Q298,1),"")</f>
        <v/>
      </c>
      <c r="S287" s="82">
        <f t="shared" si="486"/>
        <v>0</v>
      </c>
      <c r="T287" s="330" t="str">
        <f>IFERROR(ROUND(IFERROR(N287-M287-O287,0)+(SUM(I287:L287)*VLOOKUP(D287,Kategóriák!$C:$N,11,FALSE)/24/60/60),10),"")</f>
        <v/>
      </c>
      <c r="U287" s="82"/>
      <c r="V287" s="445" t="str">
        <f t="shared" si="493"/>
        <v/>
      </c>
    </row>
    <row r="288" spans="2:22" ht="18.600000000000001" hidden="1" customHeight="1" outlineLevel="1" x14ac:dyDescent="0.25">
      <c r="B288" s="187">
        <f>Rajtlista!B288</f>
        <v>0</v>
      </c>
      <c r="C288" s="255" t="str">
        <f>Rajtlista!C288</f>
        <v/>
      </c>
      <c r="D288" s="256">
        <f t="shared" si="518"/>
        <v>0</v>
      </c>
      <c r="E288" s="428" t="str">
        <f>Rajtlista!E288</f>
        <v/>
      </c>
      <c r="F288" s="256" t="str">
        <f>Rajtlista!F288</f>
        <v/>
      </c>
      <c r="G288" s="431" t="str">
        <f>Rajtlista!G288</f>
        <v/>
      </c>
      <c r="H288" s="331"/>
      <c r="I288" s="299">
        <f>'Lövészet beíró'!G282</f>
        <v>0</v>
      </c>
      <c r="J288" s="300">
        <f>'Lövészet beíró'!H282</f>
        <v>0</v>
      </c>
      <c r="K288" s="300">
        <f>'Lövészet beíró'!I282</f>
        <v>0</v>
      </c>
      <c r="L288" s="301">
        <f>'Lövészet beíró'!J282</f>
        <v>0</v>
      </c>
      <c r="M288" s="332" t="str">
        <f>IF(B288&gt;0,Rajtlista!H288,"")</f>
        <v/>
      </c>
      <c r="N288" s="332" t="s">
        <v>34</v>
      </c>
      <c r="O288" s="303" t="str">
        <f t="shared" si="512"/>
        <v/>
      </c>
      <c r="P288" s="304" t="str">
        <f t="shared" ref="P288" si="523">IFERROR(RANK(O288,O284:O298,1),"")</f>
        <v/>
      </c>
      <c r="Q288" s="302" t="str">
        <f t="shared" si="514"/>
        <v/>
      </c>
      <c r="R288" s="333" t="str">
        <f t="shared" ref="R288" si="524">IFERROR(RANK(Q288,Q284:Q298,1),"")</f>
        <v/>
      </c>
      <c r="S288" s="82">
        <f t="shared" si="486"/>
        <v>0</v>
      </c>
      <c r="T288" s="330" t="str">
        <f>IFERROR(ROUND(IFERROR(N288-M288-O288,0)+(SUM(I288:L288)*VLOOKUP(D288,Kategóriák!$C:$N,11,FALSE)/24/60/60),10),"")</f>
        <v/>
      </c>
      <c r="U288" s="82"/>
      <c r="V288" s="445" t="str">
        <f t="shared" si="493"/>
        <v/>
      </c>
    </row>
    <row r="289" spans="2:22" ht="18.600000000000001" hidden="1" customHeight="1" outlineLevel="1" x14ac:dyDescent="0.25">
      <c r="B289" s="187">
        <f>Rajtlista!B289</f>
        <v>0</v>
      </c>
      <c r="C289" s="255" t="str">
        <f>Rajtlista!C289</f>
        <v/>
      </c>
      <c r="D289" s="256">
        <f t="shared" si="518"/>
        <v>0</v>
      </c>
      <c r="E289" s="428" t="str">
        <f>Rajtlista!E289</f>
        <v/>
      </c>
      <c r="F289" s="256" t="str">
        <f>Rajtlista!F289</f>
        <v/>
      </c>
      <c r="G289" s="431" t="str">
        <f>Rajtlista!G289</f>
        <v/>
      </c>
      <c r="H289" s="331"/>
      <c r="I289" s="299">
        <f>'Lövészet beíró'!G283</f>
        <v>0</v>
      </c>
      <c r="J289" s="300">
        <f>'Lövészet beíró'!H283</f>
        <v>0</v>
      </c>
      <c r="K289" s="300">
        <f>'Lövészet beíró'!I283</f>
        <v>0</v>
      </c>
      <c r="L289" s="301">
        <f>'Lövészet beíró'!J283</f>
        <v>0</v>
      </c>
      <c r="M289" s="332" t="str">
        <f>IF(B289&gt;0,Rajtlista!H289,"")</f>
        <v/>
      </c>
      <c r="N289" s="332" t="s">
        <v>34</v>
      </c>
      <c r="O289" s="303" t="str">
        <f t="shared" si="512"/>
        <v/>
      </c>
      <c r="P289" s="304" t="str">
        <f t="shared" ref="P289" si="525">IFERROR(RANK(O289,O284:O298,1),"")</f>
        <v/>
      </c>
      <c r="Q289" s="302" t="str">
        <f t="shared" si="514"/>
        <v/>
      </c>
      <c r="R289" s="333" t="str">
        <f t="shared" ref="R289" si="526">IFERROR(RANK(Q289,Q284:Q298,1),"")</f>
        <v/>
      </c>
      <c r="S289" s="82">
        <f t="shared" si="486"/>
        <v>0</v>
      </c>
      <c r="T289" s="330" t="str">
        <f>IFERROR(ROUND(IFERROR(N289-M289-O289,0)+(SUM(I289:L289)*VLOOKUP(D289,Kategóriák!$C:$N,11,FALSE)/24/60/60),10),"")</f>
        <v/>
      </c>
      <c r="U289" s="82"/>
      <c r="V289" s="445" t="str">
        <f t="shared" si="493"/>
        <v/>
      </c>
    </row>
    <row r="290" spans="2:22" ht="18.600000000000001" hidden="1" customHeight="1" outlineLevel="1" x14ac:dyDescent="0.25">
      <c r="B290" s="187">
        <f>Rajtlista!B290</f>
        <v>0</v>
      </c>
      <c r="C290" s="255" t="str">
        <f>Rajtlista!C290</f>
        <v/>
      </c>
      <c r="D290" s="256">
        <f t="shared" si="518"/>
        <v>0</v>
      </c>
      <c r="E290" s="428" t="str">
        <f>Rajtlista!E290</f>
        <v/>
      </c>
      <c r="F290" s="256" t="str">
        <f>Rajtlista!F290</f>
        <v/>
      </c>
      <c r="G290" s="431" t="str">
        <f>Rajtlista!G290</f>
        <v/>
      </c>
      <c r="H290" s="331"/>
      <c r="I290" s="299">
        <f>'Lövészet beíró'!G284</f>
        <v>0</v>
      </c>
      <c r="J290" s="300">
        <f>'Lövészet beíró'!H284</f>
        <v>0</v>
      </c>
      <c r="K290" s="300">
        <f>'Lövészet beíró'!I284</f>
        <v>0</v>
      </c>
      <c r="L290" s="301">
        <f>'Lövészet beíró'!J284</f>
        <v>0</v>
      </c>
      <c r="M290" s="332" t="str">
        <f>IF(B290&gt;0,Rajtlista!H290,"")</f>
        <v/>
      </c>
      <c r="N290" s="332" t="s">
        <v>34</v>
      </c>
      <c r="O290" s="303" t="str">
        <f t="shared" si="512"/>
        <v/>
      </c>
      <c r="P290" s="304" t="str">
        <f t="shared" ref="P290" si="527">IFERROR(RANK(O290,O284:O298,1),"")</f>
        <v/>
      </c>
      <c r="Q290" s="302" t="str">
        <f t="shared" si="514"/>
        <v/>
      </c>
      <c r="R290" s="333" t="str">
        <f t="shared" ref="R290" si="528">IFERROR(RANK(Q290,Q284:Q298,1),"")</f>
        <v/>
      </c>
      <c r="S290" s="82">
        <f t="shared" si="486"/>
        <v>0</v>
      </c>
      <c r="T290" s="330" t="str">
        <f>IFERROR(ROUND(IFERROR(N290-M290-O290,0)+(SUM(I290:L290)*VLOOKUP(D290,Kategóriák!$C:$N,11,FALSE)/24/60/60),10),"")</f>
        <v/>
      </c>
      <c r="U290" s="82"/>
      <c r="V290" s="445" t="str">
        <f t="shared" si="493"/>
        <v/>
      </c>
    </row>
    <row r="291" spans="2:22" ht="18.600000000000001" hidden="1" customHeight="1" outlineLevel="1" x14ac:dyDescent="0.25">
      <c r="B291" s="187">
        <f>Rajtlista!B291</f>
        <v>0</v>
      </c>
      <c r="C291" s="255" t="str">
        <f>Rajtlista!C291</f>
        <v/>
      </c>
      <c r="D291" s="256">
        <f t="shared" si="518"/>
        <v>0</v>
      </c>
      <c r="E291" s="428" t="str">
        <f>Rajtlista!E291</f>
        <v/>
      </c>
      <c r="F291" s="256" t="str">
        <f>Rajtlista!F291</f>
        <v/>
      </c>
      <c r="G291" s="431" t="str">
        <f>Rajtlista!G291</f>
        <v/>
      </c>
      <c r="H291" s="331"/>
      <c r="I291" s="299">
        <f>'Lövészet beíró'!G285</f>
        <v>0</v>
      </c>
      <c r="J291" s="300">
        <f>'Lövészet beíró'!H285</f>
        <v>0</v>
      </c>
      <c r="K291" s="300">
        <f>'Lövészet beíró'!I285</f>
        <v>0</v>
      </c>
      <c r="L291" s="301">
        <f>'Lövészet beíró'!J285</f>
        <v>0</v>
      </c>
      <c r="M291" s="332" t="str">
        <f>IF(B291&gt;0,Rajtlista!H291,"")</f>
        <v/>
      </c>
      <c r="N291" s="332" t="s">
        <v>34</v>
      </c>
      <c r="O291" s="303" t="str">
        <f t="shared" si="512"/>
        <v/>
      </c>
      <c r="P291" s="304" t="str">
        <f t="shared" ref="P291" si="529">IFERROR(RANK(O291,O284:O298,1),"")</f>
        <v/>
      </c>
      <c r="Q291" s="302" t="str">
        <f t="shared" si="514"/>
        <v/>
      </c>
      <c r="R291" s="333" t="str">
        <f t="shared" ref="R291" si="530">IFERROR(RANK(Q291,Q284:Q298,1),"")</f>
        <v/>
      </c>
      <c r="S291" s="82">
        <f t="shared" si="486"/>
        <v>0</v>
      </c>
      <c r="T291" s="330" t="str">
        <f>IFERROR(ROUND(IFERROR(N291-M291-O291,0)+(SUM(I291:L291)*VLOOKUP(D291,Kategóriák!$C:$N,11,FALSE)/24/60/60),10),"")</f>
        <v/>
      </c>
      <c r="U291" s="82"/>
      <c r="V291" s="445" t="str">
        <f t="shared" si="493"/>
        <v/>
      </c>
    </row>
    <row r="292" spans="2:22" ht="18.600000000000001" hidden="1" customHeight="1" outlineLevel="1" x14ac:dyDescent="0.25">
      <c r="B292" s="187">
        <f>Rajtlista!B292</f>
        <v>0</v>
      </c>
      <c r="C292" s="255" t="str">
        <f>Rajtlista!C292</f>
        <v/>
      </c>
      <c r="D292" s="256">
        <f t="shared" si="518"/>
        <v>0</v>
      </c>
      <c r="E292" s="428" t="str">
        <f>Rajtlista!E292</f>
        <v/>
      </c>
      <c r="F292" s="256" t="str">
        <f>Rajtlista!F292</f>
        <v/>
      </c>
      <c r="G292" s="431" t="str">
        <f>Rajtlista!G292</f>
        <v/>
      </c>
      <c r="H292" s="331"/>
      <c r="I292" s="299">
        <f>'Lövészet beíró'!G286</f>
        <v>0</v>
      </c>
      <c r="J292" s="300">
        <f>'Lövészet beíró'!H286</f>
        <v>0</v>
      </c>
      <c r="K292" s="300">
        <f>'Lövészet beíró'!I286</f>
        <v>0</v>
      </c>
      <c r="L292" s="301">
        <f>'Lövészet beíró'!J286</f>
        <v>0</v>
      </c>
      <c r="M292" s="332" t="str">
        <f>IF(B292&gt;0,Rajtlista!H292,"")</f>
        <v/>
      </c>
      <c r="N292" s="332" t="s">
        <v>34</v>
      </c>
      <c r="O292" s="303" t="str">
        <f t="shared" si="512"/>
        <v/>
      </c>
      <c r="P292" s="304" t="str">
        <f t="shared" ref="P292" si="531">IFERROR(RANK(O292,O284:O298,1),"")</f>
        <v/>
      </c>
      <c r="Q292" s="302" t="str">
        <f t="shared" si="514"/>
        <v/>
      </c>
      <c r="R292" s="333" t="str">
        <f t="shared" ref="R292" si="532">IFERROR(RANK(Q292,Q284:Q298,1),"")</f>
        <v/>
      </c>
      <c r="S292" s="82">
        <f t="shared" si="486"/>
        <v>0</v>
      </c>
      <c r="T292" s="330" t="str">
        <f>IFERROR(ROUND(IFERROR(N292-M292-O292,0)+(SUM(I292:L292)*VLOOKUP(D292,Kategóriák!$C:$N,11,FALSE)/24/60/60),10),"")</f>
        <v/>
      </c>
      <c r="U292" s="82"/>
      <c r="V292" s="445" t="str">
        <f t="shared" si="493"/>
        <v/>
      </c>
    </row>
    <row r="293" spans="2:22" ht="18.600000000000001" hidden="1" customHeight="1" outlineLevel="1" x14ac:dyDescent="0.25">
      <c r="B293" s="187">
        <f>Rajtlista!B293</f>
        <v>0</v>
      </c>
      <c r="C293" s="255" t="str">
        <f>Rajtlista!C293</f>
        <v/>
      </c>
      <c r="D293" s="256">
        <f t="shared" si="518"/>
        <v>0</v>
      </c>
      <c r="E293" s="428" t="str">
        <f>Rajtlista!E293</f>
        <v/>
      </c>
      <c r="F293" s="256" t="str">
        <f>Rajtlista!F293</f>
        <v/>
      </c>
      <c r="G293" s="431" t="str">
        <f>Rajtlista!G293</f>
        <v/>
      </c>
      <c r="H293" s="331"/>
      <c r="I293" s="299">
        <f>'Lövészet beíró'!G287</f>
        <v>0</v>
      </c>
      <c r="J293" s="300">
        <f>'Lövészet beíró'!H287</f>
        <v>0</v>
      </c>
      <c r="K293" s="300">
        <f>'Lövészet beíró'!I287</f>
        <v>0</v>
      </c>
      <c r="L293" s="301">
        <f>'Lövészet beíró'!J287</f>
        <v>0</v>
      </c>
      <c r="M293" s="332" t="str">
        <f>IF(B293&gt;0,Rajtlista!H293,"")</f>
        <v/>
      </c>
      <c r="N293" s="332" t="s">
        <v>34</v>
      </c>
      <c r="O293" s="303" t="str">
        <f t="shared" si="512"/>
        <v/>
      </c>
      <c r="P293" s="304" t="str">
        <f t="shared" ref="P293" si="533">IFERROR(RANK(O293,O284:O298,1),"")</f>
        <v/>
      </c>
      <c r="Q293" s="302" t="str">
        <f t="shared" si="514"/>
        <v/>
      </c>
      <c r="R293" s="333" t="str">
        <f t="shared" ref="R293" si="534">IFERROR(RANK(Q293,Q284:Q298,1),"")</f>
        <v/>
      </c>
      <c r="S293" s="82">
        <f t="shared" si="486"/>
        <v>0</v>
      </c>
      <c r="T293" s="330" t="str">
        <f>IFERROR(ROUND(IFERROR(N293-M293-O293,0)+(SUM(I293:L293)*VLOOKUP(D293,Kategóriák!$C:$N,11,FALSE)/24/60/60),10),"")</f>
        <v/>
      </c>
      <c r="U293" s="82"/>
      <c r="V293" s="445" t="str">
        <f t="shared" si="493"/>
        <v/>
      </c>
    </row>
    <row r="294" spans="2:22" ht="18.600000000000001" hidden="1" customHeight="1" outlineLevel="1" x14ac:dyDescent="0.25">
      <c r="B294" s="187">
        <f>Rajtlista!B294</f>
        <v>0</v>
      </c>
      <c r="C294" s="255" t="str">
        <f>Rajtlista!C294</f>
        <v/>
      </c>
      <c r="D294" s="256">
        <f t="shared" si="518"/>
        <v>0</v>
      </c>
      <c r="E294" s="428" t="str">
        <f>Rajtlista!E294</f>
        <v/>
      </c>
      <c r="F294" s="256" t="str">
        <f>Rajtlista!F294</f>
        <v/>
      </c>
      <c r="G294" s="431" t="str">
        <f>Rajtlista!G294</f>
        <v/>
      </c>
      <c r="H294" s="331"/>
      <c r="I294" s="299">
        <f>'Lövészet beíró'!G288</f>
        <v>0</v>
      </c>
      <c r="J294" s="300">
        <f>'Lövészet beíró'!H288</f>
        <v>0</v>
      </c>
      <c r="K294" s="300">
        <f>'Lövészet beíró'!I288</f>
        <v>0</v>
      </c>
      <c r="L294" s="301">
        <f>'Lövészet beíró'!J288</f>
        <v>0</v>
      </c>
      <c r="M294" s="332" t="str">
        <f>IF(B294&gt;0,Rajtlista!H294,"")</f>
        <v/>
      </c>
      <c r="N294" s="332" t="s">
        <v>34</v>
      </c>
      <c r="O294" s="303" t="str">
        <f t="shared" si="512"/>
        <v/>
      </c>
      <c r="P294" s="304" t="str">
        <f t="shared" ref="P294" si="535">IFERROR(RANK(O294,O284:O298,1),"")</f>
        <v/>
      </c>
      <c r="Q294" s="302" t="str">
        <f t="shared" si="514"/>
        <v/>
      </c>
      <c r="R294" s="333" t="str">
        <f t="shared" ref="R294" si="536">IFERROR(RANK(Q294,Q284:Q298,1),"")</f>
        <v/>
      </c>
      <c r="S294" s="82">
        <f t="shared" si="486"/>
        <v>0</v>
      </c>
      <c r="T294" s="330" t="str">
        <f>IFERROR(ROUND(IFERROR(N294-M294-O294,0)+(SUM(I294:L294)*VLOOKUP(D294,Kategóriák!$C:$N,11,FALSE)/24/60/60),10),"")</f>
        <v/>
      </c>
      <c r="U294" s="82"/>
      <c r="V294" s="445" t="str">
        <f t="shared" si="493"/>
        <v/>
      </c>
    </row>
    <row r="295" spans="2:22" ht="18.600000000000001" hidden="1" customHeight="1" outlineLevel="1" x14ac:dyDescent="0.25">
      <c r="B295" s="187">
        <f>Rajtlista!B295</f>
        <v>0</v>
      </c>
      <c r="C295" s="255" t="str">
        <f>Rajtlista!C295</f>
        <v/>
      </c>
      <c r="D295" s="256">
        <f t="shared" si="518"/>
        <v>0</v>
      </c>
      <c r="E295" s="428" t="str">
        <f>Rajtlista!E295</f>
        <v/>
      </c>
      <c r="F295" s="256" t="str">
        <f>Rajtlista!F295</f>
        <v/>
      </c>
      <c r="G295" s="431" t="str">
        <f>Rajtlista!G295</f>
        <v/>
      </c>
      <c r="H295" s="331"/>
      <c r="I295" s="299">
        <f>'Lövészet beíró'!G289</f>
        <v>0</v>
      </c>
      <c r="J295" s="300">
        <f>'Lövészet beíró'!H289</f>
        <v>0</v>
      </c>
      <c r="K295" s="300">
        <f>'Lövészet beíró'!I289</f>
        <v>0</v>
      </c>
      <c r="L295" s="301">
        <f>'Lövészet beíró'!J289</f>
        <v>0</v>
      </c>
      <c r="M295" s="332" t="str">
        <f>IF(B295&gt;0,Rajtlista!H295,"")</f>
        <v/>
      </c>
      <c r="N295" s="332" t="s">
        <v>34</v>
      </c>
      <c r="O295" s="303" t="str">
        <f t="shared" si="512"/>
        <v/>
      </c>
      <c r="P295" s="304" t="str">
        <f t="shared" ref="P295" si="537">IFERROR(RANK(O295,O284:O298,1),"")</f>
        <v/>
      </c>
      <c r="Q295" s="302" t="str">
        <f t="shared" si="514"/>
        <v/>
      </c>
      <c r="R295" s="333" t="str">
        <f t="shared" ref="R295" si="538">IFERROR(RANK(Q295,Q284:Q298,1),"")</f>
        <v/>
      </c>
      <c r="S295" s="82">
        <f t="shared" si="486"/>
        <v>0</v>
      </c>
      <c r="T295" s="330" t="str">
        <f>IFERROR(ROUND(IFERROR(N295-M295-O295,0)+(SUM(I295:L295)*VLOOKUP(D295,Kategóriák!$C:$N,11,FALSE)/24/60/60),10),"")</f>
        <v/>
      </c>
      <c r="U295" s="82"/>
      <c r="V295" s="445" t="str">
        <f t="shared" si="493"/>
        <v/>
      </c>
    </row>
    <row r="296" spans="2:22" ht="18.600000000000001" hidden="1" customHeight="1" outlineLevel="1" x14ac:dyDescent="0.25">
      <c r="B296" s="187">
        <f>Rajtlista!B296</f>
        <v>0</v>
      </c>
      <c r="C296" s="255" t="str">
        <f>Rajtlista!C296</f>
        <v/>
      </c>
      <c r="D296" s="256">
        <f t="shared" si="518"/>
        <v>0</v>
      </c>
      <c r="E296" s="428" t="str">
        <f>Rajtlista!E296</f>
        <v/>
      </c>
      <c r="F296" s="256" t="str">
        <f>Rajtlista!F296</f>
        <v/>
      </c>
      <c r="G296" s="431" t="str">
        <f>Rajtlista!G296</f>
        <v/>
      </c>
      <c r="H296" s="331"/>
      <c r="I296" s="299">
        <f>'Lövészet beíró'!G290</f>
        <v>0</v>
      </c>
      <c r="J296" s="300">
        <f>'Lövészet beíró'!H290</f>
        <v>0</v>
      </c>
      <c r="K296" s="300">
        <f>'Lövészet beíró'!I290</f>
        <v>0</v>
      </c>
      <c r="L296" s="301">
        <f>'Lövészet beíró'!J290</f>
        <v>0</v>
      </c>
      <c r="M296" s="332" t="str">
        <f>IF(B296&gt;0,Rajtlista!H296,"")</f>
        <v/>
      </c>
      <c r="N296" s="332" t="s">
        <v>34</v>
      </c>
      <c r="O296" s="303" t="str">
        <f t="shared" si="512"/>
        <v/>
      </c>
      <c r="P296" s="304" t="str">
        <f t="shared" ref="P296" si="539">IFERROR(RANK(O296,O284:O298,1),"")</f>
        <v/>
      </c>
      <c r="Q296" s="302" t="str">
        <f t="shared" si="514"/>
        <v/>
      </c>
      <c r="R296" s="333" t="str">
        <f t="shared" ref="R296" si="540">IFERROR(RANK(Q296,Q284:Q298,1),"")</f>
        <v/>
      </c>
      <c r="S296" s="82">
        <f t="shared" si="486"/>
        <v>0</v>
      </c>
      <c r="T296" s="330" t="str">
        <f>IFERROR(ROUND(IFERROR(N296-M296-O296,0)+(SUM(I296:L296)*VLOOKUP(D296,Kategóriák!$C:$N,11,FALSE)/24/60/60),10),"")</f>
        <v/>
      </c>
      <c r="U296" s="82"/>
      <c r="V296" s="445" t="str">
        <f t="shared" si="493"/>
        <v/>
      </c>
    </row>
    <row r="297" spans="2:22" ht="18.600000000000001" hidden="1" customHeight="1" outlineLevel="1" x14ac:dyDescent="0.25">
      <c r="B297" s="187">
        <f>Rajtlista!B297</f>
        <v>0</v>
      </c>
      <c r="C297" s="255" t="str">
        <f>Rajtlista!C297</f>
        <v/>
      </c>
      <c r="D297" s="256">
        <f t="shared" si="518"/>
        <v>0</v>
      </c>
      <c r="E297" s="428" t="str">
        <f>Rajtlista!E297</f>
        <v/>
      </c>
      <c r="F297" s="256" t="str">
        <f>Rajtlista!F297</f>
        <v/>
      </c>
      <c r="G297" s="431" t="str">
        <f>Rajtlista!G297</f>
        <v/>
      </c>
      <c r="H297" s="331"/>
      <c r="I297" s="299">
        <f>'Lövészet beíró'!G291</f>
        <v>0</v>
      </c>
      <c r="J297" s="300">
        <f>'Lövészet beíró'!H291</f>
        <v>0</v>
      </c>
      <c r="K297" s="300">
        <f>'Lövészet beíró'!I291</f>
        <v>0</v>
      </c>
      <c r="L297" s="301">
        <f>'Lövészet beíró'!J291</f>
        <v>0</v>
      </c>
      <c r="M297" s="332" t="str">
        <f>IF(B297&gt;0,Rajtlista!H297,"")</f>
        <v/>
      </c>
      <c r="N297" s="332" t="s">
        <v>34</v>
      </c>
      <c r="O297" s="303" t="str">
        <f t="shared" si="512"/>
        <v/>
      </c>
      <c r="P297" s="304" t="str">
        <f t="shared" ref="P297" si="541">IFERROR(RANK(O297,O284:O298,1),"")</f>
        <v/>
      </c>
      <c r="Q297" s="302" t="str">
        <f t="shared" si="514"/>
        <v/>
      </c>
      <c r="R297" s="333" t="str">
        <f t="shared" ref="R297" si="542">IFERROR(RANK(Q297,Q284:Q298,1),"")</f>
        <v/>
      </c>
      <c r="S297" s="82">
        <f t="shared" si="486"/>
        <v>0</v>
      </c>
      <c r="T297" s="330" t="str">
        <f>IFERROR(ROUND(IFERROR(N297-M297-O297,0)+(SUM(I297:L297)*VLOOKUP(D297,Kategóriák!$C:$N,11,FALSE)/24/60/60),10),"")</f>
        <v/>
      </c>
      <c r="U297" s="82"/>
      <c r="V297" s="445" t="str">
        <f t="shared" si="493"/>
        <v/>
      </c>
    </row>
    <row r="298" spans="2:22" ht="18.600000000000001" hidden="1" customHeight="1" outlineLevel="1" x14ac:dyDescent="0.25">
      <c r="B298" s="187">
        <f>Rajtlista!B298</f>
        <v>0</v>
      </c>
      <c r="C298" s="255" t="str">
        <f>Rajtlista!C298</f>
        <v/>
      </c>
      <c r="D298" s="256">
        <f t="shared" si="518"/>
        <v>0</v>
      </c>
      <c r="E298" s="428" t="str">
        <f>Rajtlista!E298</f>
        <v/>
      </c>
      <c r="F298" s="256" t="str">
        <f>Rajtlista!F298</f>
        <v/>
      </c>
      <c r="G298" s="431" t="str">
        <f>Rajtlista!G298</f>
        <v/>
      </c>
      <c r="H298" s="331"/>
      <c r="I298" s="299">
        <f>'Lövészet beíró'!G292</f>
        <v>0</v>
      </c>
      <c r="J298" s="300">
        <f>'Lövészet beíró'!H292</f>
        <v>0</v>
      </c>
      <c r="K298" s="300">
        <f>'Lövészet beíró'!I292</f>
        <v>0</v>
      </c>
      <c r="L298" s="301">
        <f>'Lövészet beíró'!J292</f>
        <v>0</v>
      </c>
      <c r="M298" s="332" t="str">
        <f>IF(B298&gt;0,Rajtlista!H298,"")</f>
        <v/>
      </c>
      <c r="N298" s="332" t="s">
        <v>34</v>
      </c>
      <c r="O298" s="303" t="str">
        <f t="shared" si="512"/>
        <v/>
      </c>
      <c r="P298" s="304" t="str">
        <f t="shared" ref="P298" si="543">IFERROR(RANK(O298,O284:O298,1),"")</f>
        <v/>
      </c>
      <c r="Q298" s="302" t="str">
        <f t="shared" si="514"/>
        <v/>
      </c>
      <c r="R298" s="333" t="str">
        <f t="shared" ref="R298" si="544">IFERROR(RANK(Q298,Q284:Q298,1),"")</f>
        <v/>
      </c>
      <c r="S298" s="82">
        <f t="shared" si="486"/>
        <v>0</v>
      </c>
      <c r="T298" s="330" t="str">
        <f>IFERROR(ROUND(IFERROR(N298-M298-O298,0)+(SUM(I298:L298)*VLOOKUP(D298,Kategóriák!$C:$N,11,FALSE)/24/60/60),10),"")</f>
        <v/>
      </c>
      <c r="U298" s="82"/>
      <c r="V298" s="445" t="str">
        <f t="shared" si="493"/>
        <v/>
      </c>
    </row>
    <row r="299" spans="2:22" ht="18.600000000000001" customHeight="1" outlineLevel="1" thickBot="1" x14ac:dyDescent="0.3">
      <c r="B299" s="334"/>
      <c r="C299" s="335"/>
      <c r="D299" s="336"/>
      <c r="E299" s="429"/>
      <c r="F299" s="336"/>
      <c r="G299" s="432"/>
      <c r="H299" s="336"/>
      <c r="I299" s="337"/>
      <c r="J299" s="337"/>
      <c r="K299" s="337"/>
      <c r="L299" s="337"/>
      <c r="M299" s="338"/>
      <c r="N299" s="338" t="s">
        <v>34</v>
      </c>
      <c r="O299" s="339"/>
      <c r="P299" s="454"/>
      <c r="Q299" s="339"/>
      <c r="R299" s="340"/>
      <c r="S299" s="82">
        <f t="shared" si="486"/>
        <v>0</v>
      </c>
      <c r="T299" s="330" t="str">
        <f>IFERROR(ROUND(IFERROR(N299-M299-O299,0)+(SUM(I299:L299)*VLOOKUP(D299,Kategóriák!$C:$N,11,FALSE)/24/60/60),10),"")</f>
        <v/>
      </c>
      <c r="U299" s="82"/>
      <c r="V299" s="445" t="str">
        <f t="shared" si="493"/>
        <v/>
      </c>
    </row>
    <row r="300" spans="2:22" ht="18.600000000000001" hidden="1" customHeight="1" thickBot="1" x14ac:dyDescent="0.3">
      <c r="B300" s="509">
        <f>+Rajtlista!B300:G300</f>
        <v>0</v>
      </c>
      <c r="C300" s="510"/>
      <c r="D300" s="511"/>
      <c r="E300" s="511"/>
      <c r="F300" s="511"/>
      <c r="G300" s="512"/>
      <c r="H300" s="341"/>
      <c r="I300" s="280" t="e">
        <f>'Lövészet beíró'!G294</f>
        <v>#N/A</v>
      </c>
      <c r="J300" s="281" t="e">
        <f>'Lövészet beíró'!H294</f>
        <v>#N/A</v>
      </c>
      <c r="K300" s="281" t="e">
        <f>'Lövészet beíró'!I294</f>
        <v>#N/A</v>
      </c>
      <c r="L300" s="282" t="e">
        <f>'Lövészet beíró'!J294</f>
        <v>#N/A</v>
      </c>
      <c r="M300" s="326"/>
      <c r="N300" s="326" t="s">
        <v>34</v>
      </c>
      <c r="O300" s="283"/>
      <c r="P300" s="453"/>
      <c r="Q300" s="283"/>
      <c r="R300" s="327"/>
      <c r="S300" s="82">
        <f t="shared" si="486"/>
        <v>0</v>
      </c>
      <c r="T300" s="330" t="str">
        <f>IFERROR(ROUND(IFERROR(N300-M300-O300,0)+(SUM(I300:L300)*VLOOKUP(D300,Kategóriák!$C:$N,11,FALSE)/24/60/60),10),"")</f>
        <v/>
      </c>
      <c r="U300" s="82"/>
      <c r="V300" s="445" t="str">
        <f t="shared" si="493"/>
        <v/>
      </c>
    </row>
    <row r="301" spans="2:22" ht="18.600000000000001" hidden="1" customHeight="1" outlineLevel="1" x14ac:dyDescent="0.25">
      <c r="B301" s="286">
        <f>Rajtlista!B301</f>
        <v>0</v>
      </c>
      <c r="C301" s="287" t="str">
        <f>Rajtlista!C301</f>
        <v/>
      </c>
      <c r="D301" s="288">
        <f>+B300</f>
        <v>0</v>
      </c>
      <c r="E301" s="427" t="str">
        <f>Rajtlista!E301</f>
        <v/>
      </c>
      <c r="F301" s="288" t="str">
        <f>Rajtlista!F301</f>
        <v/>
      </c>
      <c r="G301" s="430" t="str">
        <f>Rajtlista!G301</f>
        <v/>
      </c>
      <c r="H301" s="328"/>
      <c r="I301" s="291">
        <f>'Lövészet beíró'!G295</f>
        <v>0</v>
      </c>
      <c r="J301" s="292">
        <f>'Lövészet beíró'!H295</f>
        <v>0</v>
      </c>
      <c r="K301" s="292">
        <f>'Lövészet beíró'!I295</f>
        <v>0</v>
      </c>
      <c r="L301" s="293">
        <f>'Lövészet beíró'!J295</f>
        <v>0</v>
      </c>
      <c r="M301" s="329" t="str">
        <f>IF(B301&gt;0,Rajtlista!H301,"")</f>
        <v/>
      </c>
      <c r="N301" s="329" t="s">
        <v>34</v>
      </c>
      <c r="O301" s="295" t="str">
        <f t="shared" ref="O301:O315" si="545">IFERROR(N301-M301,"")</f>
        <v/>
      </c>
      <c r="P301" s="296" t="str">
        <f t="shared" ref="P301" si="546">IFERROR(RANK(O301,O301:O315,1),"")</f>
        <v/>
      </c>
      <c r="Q301" s="294" t="str">
        <f t="shared" ref="Q301:Q315" si="547">IF(F301="HUN",O301,"")</f>
        <v/>
      </c>
      <c r="R301" s="296" t="str">
        <f t="shared" ref="R301" si="548">IFERROR(RANK(Q301,Q301:Q315,1),"")</f>
        <v/>
      </c>
      <c r="S301" s="82">
        <f t="shared" si="486"/>
        <v>0</v>
      </c>
      <c r="T301" s="330" t="str">
        <f>IFERROR(ROUND(IFERROR(N301-M301-O301,0)+(SUM(I301:L301)*VLOOKUP(D301,Kategóriák!$C:$N,11,FALSE)/24/60/60),10),"")</f>
        <v/>
      </c>
      <c r="U301" s="82"/>
      <c r="V301" s="445" t="str">
        <f t="shared" si="493"/>
        <v/>
      </c>
    </row>
    <row r="302" spans="2:22" ht="18.600000000000001" hidden="1" customHeight="1" outlineLevel="1" x14ac:dyDescent="0.25">
      <c r="B302" s="187">
        <f>Rajtlista!B302</f>
        <v>0</v>
      </c>
      <c r="C302" s="255" t="str">
        <f>Rajtlista!C302</f>
        <v/>
      </c>
      <c r="D302" s="256">
        <f>+D301</f>
        <v>0</v>
      </c>
      <c r="E302" s="428" t="str">
        <f>Rajtlista!E302</f>
        <v/>
      </c>
      <c r="F302" s="256" t="str">
        <f>Rajtlista!F302</f>
        <v/>
      </c>
      <c r="G302" s="431" t="str">
        <f>Rajtlista!G302</f>
        <v/>
      </c>
      <c r="H302" s="331"/>
      <c r="I302" s="299">
        <f>'Lövészet beíró'!G296</f>
        <v>0</v>
      </c>
      <c r="J302" s="300">
        <f>'Lövészet beíró'!H296</f>
        <v>0</v>
      </c>
      <c r="K302" s="300">
        <f>'Lövészet beíró'!I296</f>
        <v>0</v>
      </c>
      <c r="L302" s="301">
        <f>'Lövészet beíró'!J296</f>
        <v>0</v>
      </c>
      <c r="M302" s="332" t="str">
        <f>IF(B302&gt;0,Rajtlista!H302,"")</f>
        <v/>
      </c>
      <c r="N302" s="332" t="s">
        <v>34</v>
      </c>
      <c r="O302" s="303" t="str">
        <f t="shared" si="545"/>
        <v/>
      </c>
      <c r="P302" s="304" t="str">
        <f t="shared" ref="P302" si="549">IFERROR(RANK(O302,O301:O315,1),"")</f>
        <v/>
      </c>
      <c r="Q302" s="302" t="str">
        <f t="shared" si="547"/>
        <v/>
      </c>
      <c r="R302" s="333" t="str">
        <f t="shared" ref="R302" si="550">IFERROR(RANK(Q302,Q301:Q315,1),"")</f>
        <v/>
      </c>
      <c r="S302" s="82">
        <f t="shared" si="486"/>
        <v>0</v>
      </c>
      <c r="T302" s="330" t="str">
        <f>IFERROR(ROUND(IFERROR(N302-M302-O302,0)+(SUM(I302:L302)*VLOOKUP(D302,Kategóriák!$C:$N,11,FALSE)/24/60/60),10),"")</f>
        <v/>
      </c>
      <c r="U302" s="82"/>
      <c r="V302" s="445" t="str">
        <f t="shared" si="493"/>
        <v/>
      </c>
    </row>
    <row r="303" spans="2:22" ht="18.600000000000001" hidden="1" customHeight="1" outlineLevel="1" x14ac:dyDescent="0.25">
      <c r="B303" s="187">
        <f>Rajtlista!B303</f>
        <v>0</v>
      </c>
      <c r="C303" s="255" t="str">
        <f>Rajtlista!C303</f>
        <v/>
      </c>
      <c r="D303" s="256">
        <f t="shared" ref="D303:D315" si="551">+D302</f>
        <v>0</v>
      </c>
      <c r="E303" s="428" t="str">
        <f>Rajtlista!E303</f>
        <v/>
      </c>
      <c r="F303" s="256" t="str">
        <f>Rajtlista!F303</f>
        <v/>
      </c>
      <c r="G303" s="431" t="str">
        <f>Rajtlista!G303</f>
        <v/>
      </c>
      <c r="H303" s="331"/>
      <c r="I303" s="299">
        <f>'Lövészet beíró'!G297</f>
        <v>0</v>
      </c>
      <c r="J303" s="300">
        <f>'Lövészet beíró'!H297</f>
        <v>0</v>
      </c>
      <c r="K303" s="300">
        <f>'Lövészet beíró'!I297</f>
        <v>0</v>
      </c>
      <c r="L303" s="301">
        <f>'Lövészet beíró'!J297</f>
        <v>0</v>
      </c>
      <c r="M303" s="332" t="str">
        <f>IF(B303&gt;0,Rajtlista!H303,"")</f>
        <v/>
      </c>
      <c r="N303" s="332" t="s">
        <v>34</v>
      </c>
      <c r="O303" s="303" t="str">
        <f t="shared" si="545"/>
        <v/>
      </c>
      <c r="P303" s="304" t="str">
        <f t="shared" ref="P303" si="552">IFERROR(RANK(O303,O301:O315,1),"")</f>
        <v/>
      </c>
      <c r="Q303" s="302" t="str">
        <f t="shared" si="547"/>
        <v/>
      </c>
      <c r="R303" s="333" t="str">
        <f t="shared" ref="R303" si="553">IFERROR(RANK(Q303,Q301:Q315,1),"")</f>
        <v/>
      </c>
      <c r="S303" s="82">
        <f t="shared" si="486"/>
        <v>0</v>
      </c>
      <c r="T303" s="330" t="str">
        <f>IFERROR(ROUND(IFERROR(N303-M303-O303,0)+(SUM(I303:L303)*VLOOKUP(D303,Kategóriák!$C:$N,11,FALSE)/24/60/60),10),"")</f>
        <v/>
      </c>
      <c r="U303" s="82"/>
      <c r="V303" s="445" t="str">
        <f t="shared" si="493"/>
        <v/>
      </c>
    </row>
    <row r="304" spans="2:22" ht="18.600000000000001" hidden="1" customHeight="1" outlineLevel="1" x14ac:dyDescent="0.25">
      <c r="B304" s="187">
        <f>Rajtlista!B304</f>
        <v>0</v>
      </c>
      <c r="C304" s="255" t="str">
        <f>Rajtlista!C304</f>
        <v/>
      </c>
      <c r="D304" s="256">
        <f t="shared" si="551"/>
        <v>0</v>
      </c>
      <c r="E304" s="428" t="str">
        <f>Rajtlista!E304</f>
        <v/>
      </c>
      <c r="F304" s="256" t="str">
        <f>Rajtlista!F304</f>
        <v/>
      </c>
      <c r="G304" s="431" t="str">
        <f>Rajtlista!G304</f>
        <v/>
      </c>
      <c r="H304" s="331"/>
      <c r="I304" s="299">
        <f>'Lövészet beíró'!G298</f>
        <v>0</v>
      </c>
      <c r="J304" s="300">
        <f>'Lövészet beíró'!H298</f>
        <v>0</v>
      </c>
      <c r="K304" s="300">
        <f>'Lövészet beíró'!I298</f>
        <v>0</v>
      </c>
      <c r="L304" s="301">
        <f>'Lövészet beíró'!J298</f>
        <v>0</v>
      </c>
      <c r="M304" s="332" t="str">
        <f>IF(B304&gt;0,Rajtlista!H304,"")</f>
        <v/>
      </c>
      <c r="N304" s="332" t="s">
        <v>34</v>
      </c>
      <c r="O304" s="303" t="str">
        <f t="shared" si="545"/>
        <v/>
      </c>
      <c r="P304" s="304" t="str">
        <f t="shared" ref="P304" si="554">IFERROR(RANK(O304,O301:O315,1),"")</f>
        <v/>
      </c>
      <c r="Q304" s="302" t="str">
        <f t="shared" si="547"/>
        <v/>
      </c>
      <c r="R304" s="333" t="str">
        <f t="shared" ref="R304" si="555">IFERROR(RANK(Q304,Q301:Q315,1),"")</f>
        <v/>
      </c>
      <c r="S304" s="82">
        <f t="shared" si="486"/>
        <v>0</v>
      </c>
      <c r="T304" s="330" t="str">
        <f>IFERROR(ROUND(IFERROR(N304-M304-O304,0)+(SUM(I304:L304)*VLOOKUP(D304,Kategóriák!$C:$N,11,FALSE)/24/60/60),10),"")</f>
        <v/>
      </c>
      <c r="U304" s="82"/>
      <c r="V304" s="445" t="str">
        <f t="shared" si="493"/>
        <v/>
      </c>
    </row>
    <row r="305" spans="2:22" ht="18.600000000000001" hidden="1" customHeight="1" outlineLevel="1" x14ac:dyDescent="0.25">
      <c r="B305" s="187">
        <f>Rajtlista!B305</f>
        <v>0</v>
      </c>
      <c r="C305" s="255" t="str">
        <f>Rajtlista!C305</f>
        <v/>
      </c>
      <c r="D305" s="256">
        <f t="shared" si="551"/>
        <v>0</v>
      </c>
      <c r="E305" s="428" t="str">
        <f>Rajtlista!E305</f>
        <v/>
      </c>
      <c r="F305" s="256" t="str">
        <f>Rajtlista!F305</f>
        <v/>
      </c>
      <c r="G305" s="431" t="str">
        <f>Rajtlista!G305</f>
        <v/>
      </c>
      <c r="H305" s="331"/>
      <c r="I305" s="299">
        <f>'Lövészet beíró'!G299</f>
        <v>0</v>
      </c>
      <c r="J305" s="300">
        <f>'Lövészet beíró'!H299</f>
        <v>0</v>
      </c>
      <c r="K305" s="300">
        <f>'Lövészet beíró'!I299</f>
        <v>0</v>
      </c>
      <c r="L305" s="301">
        <f>'Lövészet beíró'!J299</f>
        <v>0</v>
      </c>
      <c r="M305" s="332" t="str">
        <f>IF(B305&gt;0,Rajtlista!H305,"")</f>
        <v/>
      </c>
      <c r="N305" s="332" t="s">
        <v>34</v>
      </c>
      <c r="O305" s="303" t="str">
        <f t="shared" si="545"/>
        <v/>
      </c>
      <c r="P305" s="304" t="str">
        <f t="shared" ref="P305" si="556">IFERROR(RANK(O305,O301:O315,1),"")</f>
        <v/>
      </c>
      <c r="Q305" s="302" t="str">
        <f t="shared" si="547"/>
        <v/>
      </c>
      <c r="R305" s="333" t="str">
        <f t="shared" ref="R305" si="557">IFERROR(RANK(Q305,Q301:Q315,1),"")</f>
        <v/>
      </c>
      <c r="S305" s="82">
        <f t="shared" si="486"/>
        <v>0</v>
      </c>
      <c r="T305" s="330" t="str">
        <f>IFERROR(ROUND(IFERROR(N305-M305-O305,0)+(SUM(I305:L305)*VLOOKUP(D305,Kategóriák!$C:$N,11,FALSE)/24/60/60),10),"")</f>
        <v/>
      </c>
      <c r="U305" s="82"/>
      <c r="V305" s="445" t="str">
        <f t="shared" si="493"/>
        <v/>
      </c>
    </row>
    <row r="306" spans="2:22" ht="18.600000000000001" hidden="1" customHeight="1" outlineLevel="1" x14ac:dyDescent="0.25">
      <c r="B306" s="187">
        <f>Rajtlista!B306</f>
        <v>0</v>
      </c>
      <c r="C306" s="255" t="str">
        <f>Rajtlista!C306</f>
        <v/>
      </c>
      <c r="D306" s="256">
        <f t="shared" si="551"/>
        <v>0</v>
      </c>
      <c r="E306" s="428" t="str">
        <f>Rajtlista!E306</f>
        <v/>
      </c>
      <c r="F306" s="256" t="str">
        <f>Rajtlista!F306</f>
        <v/>
      </c>
      <c r="G306" s="431" t="str">
        <f>Rajtlista!G306</f>
        <v/>
      </c>
      <c r="H306" s="331"/>
      <c r="I306" s="299">
        <f>'Lövészet beíró'!G300</f>
        <v>0</v>
      </c>
      <c r="J306" s="300">
        <f>'Lövészet beíró'!H300</f>
        <v>0</v>
      </c>
      <c r="K306" s="300">
        <f>'Lövészet beíró'!I300</f>
        <v>0</v>
      </c>
      <c r="L306" s="301">
        <f>'Lövészet beíró'!J300</f>
        <v>0</v>
      </c>
      <c r="M306" s="332" t="str">
        <f>IF(B306&gt;0,Rajtlista!H306,"")</f>
        <v/>
      </c>
      <c r="N306" s="332" t="s">
        <v>34</v>
      </c>
      <c r="O306" s="303" t="str">
        <f t="shared" si="545"/>
        <v/>
      </c>
      <c r="P306" s="304" t="str">
        <f t="shared" ref="P306" si="558">IFERROR(RANK(O306,O301:O315,1),"")</f>
        <v/>
      </c>
      <c r="Q306" s="302" t="str">
        <f t="shared" si="547"/>
        <v/>
      </c>
      <c r="R306" s="333" t="str">
        <f t="shared" ref="R306" si="559">IFERROR(RANK(Q306,Q301:Q315,1),"")</f>
        <v/>
      </c>
      <c r="S306" s="82">
        <f t="shared" si="486"/>
        <v>0</v>
      </c>
      <c r="T306" s="330" t="str">
        <f>IFERROR(ROUND(IFERROR(N306-M306-O306,0)+(SUM(I306:L306)*VLOOKUP(D306,Kategóriák!$C:$N,11,FALSE)/24/60/60),10),"")</f>
        <v/>
      </c>
      <c r="U306" s="82"/>
      <c r="V306" s="445" t="str">
        <f t="shared" si="493"/>
        <v/>
      </c>
    </row>
    <row r="307" spans="2:22" ht="18.600000000000001" hidden="1" customHeight="1" outlineLevel="1" x14ac:dyDescent="0.25">
      <c r="B307" s="187">
        <f>Rajtlista!B307</f>
        <v>0</v>
      </c>
      <c r="C307" s="255" t="str">
        <f>Rajtlista!C307</f>
        <v/>
      </c>
      <c r="D307" s="256">
        <f t="shared" si="551"/>
        <v>0</v>
      </c>
      <c r="E307" s="428" t="str">
        <f>Rajtlista!E307</f>
        <v/>
      </c>
      <c r="F307" s="256" t="str">
        <f>Rajtlista!F307</f>
        <v/>
      </c>
      <c r="G307" s="431" t="str">
        <f>Rajtlista!G307</f>
        <v/>
      </c>
      <c r="H307" s="331"/>
      <c r="I307" s="299">
        <f>'Lövészet beíró'!G301</f>
        <v>0</v>
      </c>
      <c r="J307" s="300">
        <f>'Lövészet beíró'!H301</f>
        <v>0</v>
      </c>
      <c r="K307" s="300">
        <f>'Lövészet beíró'!I301</f>
        <v>0</v>
      </c>
      <c r="L307" s="301">
        <f>'Lövészet beíró'!J301</f>
        <v>0</v>
      </c>
      <c r="M307" s="332" t="str">
        <f>IF(B307&gt;0,Rajtlista!H307,"")</f>
        <v/>
      </c>
      <c r="N307" s="332" t="s">
        <v>34</v>
      </c>
      <c r="O307" s="303" t="str">
        <f t="shared" si="545"/>
        <v/>
      </c>
      <c r="P307" s="304" t="str">
        <f t="shared" ref="P307" si="560">IFERROR(RANK(O307,O301:O315,1),"")</f>
        <v/>
      </c>
      <c r="Q307" s="302" t="str">
        <f t="shared" si="547"/>
        <v/>
      </c>
      <c r="R307" s="333" t="str">
        <f t="shared" ref="R307" si="561">IFERROR(RANK(Q307,Q301:Q315,1),"")</f>
        <v/>
      </c>
      <c r="S307" s="82">
        <f t="shared" si="486"/>
        <v>0</v>
      </c>
      <c r="T307" s="330" t="str">
        <f>IFERROR(ROUND(IFERROR(N307-M307-O307,0)+(SUM(I307:L307)*VLOOKUP(D307,Kategóriák!$C:$N,11,FALSE)/24/60/60),10),"")</f>
        <v/>
      </c>
      <c r="U307" s="82"/>
      <c r="V307" s="445" t="str">
        <f t="shared" si="493"/>
        <v/>
      </c>
    </row>
    <row r="308" spans="2:22" ht="18.600000000000001" hidden="1" customHeight="1" outlineLevel="1" x14ac:dyDescent="0.25">
      <c r="B308" s="187">
        <f>Rajtlista!B308</f>
        <v>0</v>
      </c>
      <c r="C308" s="255" t="str">
        <f>Rajtlista!C308</f>
        <v/>
      </c>
      <c r="D308" s="256">
        <f t="shared" si="551"/>
        <v>0</v>
      </c>
      <c r="E308" s="428" t="str">
        <f>Rajtlista!E308</f>
        <v/>
      </c>
      <c r="F308" s="256" t="str">
        <f>Rajtlista!F308</f>
        <v/>
      </c>
      <c r="G308" s="431" t="str">
        <f>Rajtlista!G308</f>
        <v/>
      </c>
      <c r="H308" s="331"/>
      <c r="I308" s="299">
        <f>'Lövészet beíró'!G302</f>
        <v>0</v>
      </c>
      <c r="J308" s="300">
        <f>'Lövészet beíró'!H302</f>
        <v>0</v>
      </c>
      <c r="K308" s="300">
        <f>'Lövészet beíró'!I302</f>
        <v>0</v>
      </c>
      <c r="L308" s="301">
        <f>'Lövészet beíró'!J302</f>
        <v>0</v>
      </c>
      <c r="M308" s="332" t="str">
        <f>IF(B308&gt;0,Rajtlista!H308,"")</f>
        <v/>
      </c>
      <c r="N308" s="332" t="s">
        <v>34</v>
      </c>
      <c r="O308" s="303" t="str">
        <f t="shared" si="545"/>
        <v/>
      </c>
      <c r="P308" s="304" t="str">
        <f t="shared" ref="P308" si="562">IFERROR(RANK(O308,O301:O315,1),"")</f>
        <v/>
      </c>
      <c r="Q308" s="302" t="str">
        <f t="shared" si="547"/>
        <v/>
      </c>
      <c r="R308" s="333" t="str">
        <f t="shared" ref="R308" si="563">IFERROR(RANK(Q308,Q301:Q315,1),"")</f>
        <v/>
      </c>
      <c r="S308" s="82">
        <f t="shared" si="486"/>
        <v>0</v>
      </c>
      <c r="T308" s="330" t="str">
        <f>IFERROR(ROUND(IFERROR(N308-M308-O308,0)+(SUM(I308:L308)*VLOOKUP(D308,Kategóriák!$C:$N,11,FALSE)/24/60/60),10),"")</f>
        <v/>
      </c>
      <c r="U308" s="82"/>
      <c r="V308" s="445" t="str">
        <f t="shared" si="493"/>
        <v/>
      </c>
    </row>
    <row r="309" spans="2:22" ht="18.600000000000001" hidden="1" customHeight="1" outlineLevel="1" x14ac:dyDescent="0.25">
      <c r="B309" s="187">
        <f>Rajtlista!B309</f>
        <v>0</v>
      </c>
      <c r="C309" s="255" t="str">
        <f>Rajtlista!C309</f>
        <v/>
      </c>
      <c r="D309" s="256">
        <f t="shared" si="551"/>
        <v>0</v>
      </c>
      <c r="E309" s="428" t="str">
        <f>Rajtlista!E309</f>
        <v/>
      </c>
      <c r="F309" s="256" t="str">
        <f>Rajtlista!F309</f>
        <v/>
      </c>
      <c r="G309" s="431" t="str">
        <f>Rajtlista!G309</f>
        <v/>
      </c>
      <c r="H309" s="331"/>
      <c r="I309" s="299">
        <f>'Lövészet beíró'!G303</f>
        <v>0</v>
      </c>
      <c r="J309" s="300">
        <f>'Lövészet beíró'!H303</f>
        <v>0</v>
      </c>
      <c r="K309" s="300">
        <f>'Lövészet beíró'!I303</f>
        <v>0</v>
      </c>
      <c r="L309" s="301">
        <f>'Lövészet beíró'!J303</f>
        <v>0</v>
      </c>
      <c r="M309" s="332" t="str">
        <f>IF(B309&gt;0,Rajtlista!H309,"")</f>
        <v/>
      </c>
      <c r="N309" s="332" t="s">
        <v>34</v>
      </c>
      <c r="O309" s="303" t="str">
        <f t="shared" si="545"/>
        <v/>
      </c>
      <c r="P309" s="304" t="str">
        <f t="shared" ref="P309" si="564">IFERROR(RANK(O309,O301:O315,1),"")</f>
        <v/>
      </c>
      <c r="Q309" s="302" t="str">
        <f t="shared" si="547"/>
        <v/>
      </c>
      <c r="R309" s="333" t="str">
        <f t="shared" ref="R309" si="565">IFERROR(RANK(Q309,Q301:Q315,1),"")</f>
        <v/>
      </c>
      <c r="S309" s="82">
        <f t="shared" si="486"/>
        <v>0</v>
      </c>
      <c r="T309" s="330" t="str">
        <f>IFERROR(ROUND(IFERROR(N309-M309-O309,0)+(SUM(I309:L309)*VLOOKUP(D309,Kategóriák!$C:$N,11,FALSE)/24/60/60),10),"")</f>
        <v/>
      </c>
      <c r="U309" s="82"/>
      <c r="V309" s="445" t="str">
        <f t="shared" si="493"/>
        <v/>
      </c>
    </row>
    <row r="310" spans="2:22" ht="18.600000000000001" hidden="1" customHeight="1" outlineLevel="1" x14ac:dyDescent="0.25">
      <c r="B310" s="187">
        <f>Rajtlista!B310</f>
        <v>0</v>
      </c>
      <c r="C310" s="255" t="str">
        <f>Rajtlista!C310</f>
        <v/>
      </c>
      <c r="D310" s="256">
        <f t="shared" si="551"/>
        <v>0</v>
      </c>
      <c r="E310" s="428" t="str">
        <f>Rajtlista!E310</f>
        <v/>
      </c>
      <c r="F310" s="256" t="str">
        <f>Rajtlista!F310</f>
        <v/>
      </c>
      <c r="G310" s="431" t="str">
        <f>Rajtlista!G310</f>
        <v/>
      </c>
      <c r="H310" s="331"/>
      <c r="I310" s="299">
        <f>'Lövészet beíró'!G304</f>
        <v>0</v>
      </c>
      <c r="J310" s="300">
        <f>'Lövészet beíró'!H304</f>
        <v>0</v>
      </c>
      <c r="K310" s="300">
        <f>'Lövészet beíró'!I304</f>
        <v>0</v>
      </c>
      <c r="L310" s="301">
        <f>'Lövészet beíró'!J304</f>
        <v>0</v>
      </c>
      <c r="M310" s="332" t="str">
        <f>IF(B310&gt;0,Rajtlista!H310,"")</f>
        <v/>
      </c>
      <c r="N310" s="332" t="s">
        <v>34</v>
      </c>
      <c r="O310" s="303" t="str">
        <f t="shared" si="545"/>
        <v/>
      </c>
      <c r="P310" s="304" t="str">
        <f t="shared" ref="P310" si="566">IFERROR(RANK(O310,O301:O315,1),"")</f>
        <v/>
      </c>
      <c r="Q310" s="302" t="str">
        <f t="shared" si="547"/>
        <v/>
      </c>
      <c r="R310" s="333" t="str">
        <f t="shared" ref="R310" si="567">IFERROR(RANK(Q310,Q301:Q315,1),"")</f>
        <v/>
      </c>
      <c r="S310" s="82">
        <f t="shared" si="486"/>
        <v>0</v>
      </c>
      <c r="T310" s="330" t="str">
        <f>IFERROR(ROUND(IFERROR(N310-M310-O310,0)+(SUM(I310:L310)*VLOOKUP(D310,Kategóriák!$C:$N,11,FALSE)/24/60/60),10),"")</f>
        <v/>
      </c>
      <c r="U310" s="82"/>
      <c r="V310" s="445" t="str">
        <f t="shared" si="493"/>
        <v/>
      </c>
    </row>
    <row r="311" spans="2:22" ht="18.600000000000001" hidden="1" customHeight="1" outlineLevel="1" x14ac:dyDescent="0.25">
      <c r="B311" s="187">
        <f>Rajtlista!B311</f>
        <v>0</v>
      </c>
      <c r="C311" s="255" t="str">
        <f>Rajtlista!C311</f>
        <v/>
      </c>
      <c r="D311" s="256">
        <f t="shared" si="551"/>
        <v>0</v>
      </c>
      <c r="E311" s="428" t="str">
        <f>Rajtlista!E311</f>
        <v/>
      </c>
      <c r="F311" s="256" t="str">
        <f>Rajtlista!F311</f>
        <v/>
      </c>
      <c r="G311" s="431" t="str">
        <f>Rajtlista!G311</f>
        <v/>
      </c>
      <c r="H311" s="331"/>
      <c r="I311" s="299">
        <f>'Lövészet beíró'!G305</f>
        <v>0</v>
      </c>
      <c r="J311" s="300">
        <f>'Lövészet beíró'!H305</f>
        <v>0</v>
      </c>
      <c r="K311" s="300">
        <f>'Lövészet beíró'!I305</f>
        <v>0</v>
      </c>
      <c r="L311" s="301">
        <f>'Lövészet beíró'!J305</f>
        <v>0</v>
      </c>
      <c r="M311" s="332" t="str">
        <f>IF(B311&gt;0,Rajtlista!H311,"")</f>
        <v/>
      </c>
      <c r="N311" s="332" t="s">
        <v>34</v>
      </c>
      <c r="O311" s="303" t="str">
        <f t="shared" si="545"/>
        <v/>
      </c>
      <c r="P311" s="304" t="str">
        <f t="shared" ref="P311" si="568">IFERROR(RANK(O311,O301:O315,1),"")</f>
        <v/>
      </c>
      <c r="Q311" s="302" t="str">
        <f t="shared" si="547"/>
        <v/>
      </c>
      <c r="R311" s="333" t="str">
        <f t="shared" ref="R311" si="569">IFERROR(RANK(Q311,Q301:Q315,1),"")</f>
        <v/>
      </c>
      <c r="S311" s="82">
        <f t="shared" si="486"/>
        <v>0</v>
      </c>
      <c r="T311" s="330" t="str">
        <f>IFERROR(ROUND(IFERROR(N311-M311-O311,0)+(SUM(I311:L311)*VLOOKUP(D311,Kategóriák!$C:$N,11,FALSE)/24/60/60),10),"")</f>
        <v/>
      </c>
      <c r="U311" s="82"/>
      <c r="V311" s="445" t="str">
        <f t="shared" si="493"/>
        <v/>
      </c>
    </row>
    <row r="312" spans="2:22" ht="18.600000000000001" hidden="1" customHeight="1" outlineLevel="1" x14ac:dyDescent="0.25">
      <c r="B312" s="187">
        <f>Rajtlista!B312</f>
        <v>0</v>
      </c>
      <c r="C312" s="255" t="str">
        <f>Rajtlista!C312</f>
        <v/>
      </c>
      <c r="D312" s="256">
        <f t="shared" si="551"/>
        <v>0</v>
      </c>
      <c r="E312" s="428" t="str">
        <f>Rajtlista!E312</f>
        <v/>
      </c>
      <c r="F312" s="256" t="str">
        <f>Rajtlista!F312</f>
        <v/>
      </c>
      <c r="G312" s="431" t="str">
        <f>Rajtlista!G312</f>
        <v/>
      </c>
      <c r="H312" s="331"/>
      <c r="I312" s="299">
        <f>'Lövészet beíró'!G306</f>
        <v>0</v>
      </c>
      <c r="J312" s="300">
        <f>'Lövészet beíró'!H306</f>
        <v>0</v>
      </c>
      <c r="K312" s="300">
        <f>'Lövészet beíró'!I306</f>
        <v>0</v>
      </c>
      <c r="L312" s="301">
        <f>'Lövészet beíró'!J306</f>
        <v>0</v>
      </c>
      <c r="M312" s="332" t="str">
        <f>IF(B312&gt;0,Rajtlista!H312,"")</f>
        <v/>
      </c>
      <c r="N312" s="332" t="s">
        <v>34</v>
      </c>
      <c r="O312" s="303" t="str">
        <f t="shared" si="545"/>
        <v/>
      </c>
      <c r="P312" s="304" t="str">
        <f t="shared" ref="P312" si="570">IFERROR(RANK(O312,O301:O315,1),"")</f>
        <v/>
      </c>
      <c r="Q312" s="302" t="str">
        <f t="shared" si="547"/>
        <v/>
      </c>
      <c r="R312" s="333" t="str">
        <f t="shared" ref="R312" si="571">IFERROR(RANK(Q312,Q301:Q315,1),"")</f>
        <v/>
      </c>
      <c r="S312" s="82">
        <f t="shared" si="486"/>
        <v>0</v>
      </c>
      <c r="T312" s="330" t="str">
        <f>IFERROR(ROUND(IFERROR(N312-M312-O312,0)+(SUM(I312:L312)*VLOOKUP(D312,Kategóriák!$C:$N,11,FALSE)/24/60/60),10),"")</f>
        <v/>
      </c>
      <c r="U312" s="82"/>
      <c r="V312" s="445" t="str">
        <f t="shared" si="493"/>
        <v/>
      </c>
    </row>
    <row r="313" spans="2:22" ht="18.600000000000001" hidden="1" customHeight="1" outlineLevel="1" x14ac:dyDescent="0.25">
      <c r="B313" s="187">
        <f>Rajtlista!B313</f>
        <v>0</v>
      </c>
      <c r="C313" s="255" t="str">
        <f>Rajtlista!C313</f>
        <v/>
      </c>
      <c r="D313" s="256">
        <f t="shared" si="551"/>
        <v>0</v>
      </c>
      <c r="E313" s="428" t="str">
        <f>Rajtlista!E313</f>
        <v/>
      </c>
      <c r="F313" s="256" t="str">
        <f>Rajtlista!F313</f>
        <v/>
      </c>
      <c r="G313" s="431" t="str">
        <f>Rajtlista!G313</f>
        <v/>
      </c>
      <c r="H313" s="331"/>
      <c r="I313" s="299">
        <f>'Lövészet beíró'!G307</f>
        <v>0</v>
      </c>
      <c r="J313" s="300">
        <f>'Lövészet beíró'!H307</f>
        <v>0</v>
      </c>
      <c r="K313" s="300">
        <f>'Lövészet beíró'!I307</f>
        <v>0</v>
      </c>
      <c r="L313" s="301">
        <f>'Lövészet beíró'!J307</f>
        <v>0</v>
      </c>
      <c r="M313" s="332" t="str">
        <f>IF(B313&gt;0,Rajtlista!H313,"")</f>
        <v/>
      </c>
      <c r="N313" s="332" t="s">
        <v>34</v>
      </c>
      <c r="O313" s="303" t="str">
        <f t="shared" si="545"/>
        <v/>
      </c>
      <c r="P313" s="304" t="str">
        <f t="shared" ref="P313" si="572">IFERROR(RANK(O313,O301:O315,1),"")</f>
        <v/>
      </c>
      <c r="Q313" s="302" t="str">
        <f t="shared" si="547"/>
        <v/>
      </c>
      <c r="R313" s="333" t="str">
        <f t="shared" ref="R313" si="573">IFERROR(RANK(Q313,Q301:Q315,1),"")</f>
        <v/>
      </c>
      <c r="S313" s="82">
        <f t="shared" si="486"/>
        <v>0</v>
      </c>
      <c r="T313" s="330" t="str">
        <f>IFERROR(ROUND(IFERROR(N313-M313-O313,0)+(SUM(I313:L313)*VLOOKUP(D313,Kategóriák!$C:$N,11,FALSE)/24/60/60),10),"")</f>
        <v/>
      </c>
      <c r="U313" s="82"/>
      <c r="V313" s="445" t="str">
        <f t="shared" si="493"/>
        <v/>
      </c>
    </row>
    <row r="314" spans="2:22" ht="18.600000000000001" hidden="1" customHeight="1" outlineLevel="1" x14ac:dyDescent="0.25">
      <c r="B314" s="187">
        <f>Rajtlista!B314</f>
        <v>0</v>
      </c>
      <c r="C314" s="255" t="str">
        <f>Rajtlista!C314</f>
        <v/>
      </c>
      <c r="D314" s="256">
        <f t="shared" si="551"/>
        <v>0</v>
      </c>
      <c r="E314" s="428" t="str">
        <f>Rajtlista!E314</f>
        <v/>
      </c>
      <c r="F314" s="256" t="str">
        <f>Rajtlista!F314</f>
        <v/>
      </c>
      <c r="G314" s="431" t="str">
        <f>Rajtlista!G314</f>
        <v/>
      </c>
      <c r="H314" s="331"/>
      <c r="I314" s="299">
        <f>'Lövészet beíró'!G308</f>
        <v>0</v>
      </c>
      <c r="J314" s="300">
        <f>'Lövészet beíró'!H308</f>
        <v>0</v>
      </c>
      <c r="K314" s="300">
        <f>'Lövészet beíró'!I308</f>
        <v>0</v>
      </c>
      <c r="L314" s="301">
        <f>'Lövészet beíró'!J308</f>
        <v>0</v>
      </c>
      <c r="M314" s="332" t="str">
        <f>IF(B314&gt;0,Rajtlista!H314,"")</f>
        <v/>
      </c>
      <c r="N314" s="332" t="s">
        <v>34</v>
      </c>
      <c r="O314" s="303" t="str">
        <f t="shared" si="545"/>
        <v/>
      </c>
      <c r="P314" s="304" t="str">
        <f t="shared" ref="P314" si="574">IFERROR(RANK(O314,O301:O315,1),"")</f>
        <v/>
      </c>
      <c r="Q314" s="302" t="str">
        <f t="shared" si="547"/>
        <v/>
      </c>
      <c r="R314" s="333" t="str">
        <f t="shared" ref="R314" si="575">IFERROR(RANK(Q314,Q301:Q315,1),"")</f>
        <v/>
      </c>
      <c r="S314" s="82">
        <f t="shared" si="486"/>
        <v>0</v>
      </c>
      <c r="T314" s="330" t="str">
        <f>IFERROR(ROUND(IFERROR(N314-M314-O314,0)+(SUM(I314:L314)*VLOOKUP(D314,Kategóriák!$C:$N,11,FALSE)/24/60/60),10),"")</f>
        <v/>
      </c>
      <c r="U314" s="82"/>
      <c r="V314" s="445" t="str">
        <f t="shared" si="493"/>
        <v/>
      </c>
    </row>
    <row r="315" spans="2:22" ht="18.600000000000001" hidden="1" customHeight="1" outlineLevel="1" x14ac:dyDescent="0.25">
      <c r="B315" s="187">
        <f>Rajtlista!B315</f>
        <v>0</v>
      </c>
      <c r="C315" s="255" t="str">
        <f>Rajtlista!C315</f>
        <v/>
      </c>
      <c r="D315" s="256">
        <f t="shared" si="551"/>
        <v>0</v>
      </c>
      <c r="E315" s="428" t="str">
        <f>Rajtlista!E315</f>
        <v/>
      </c>
      <c r="F315" s="256" t="str">
        <f>Rajtlista!F315</f>
        <v/>
      </c>
      <c r="G315" s="431" t="str">
        <f>Rajtlista!G315</f>
        <v/>
      </c>
      <c r="H315" s="331"/>
      <c r="I315" s="299">
        <f>'Lövészet beíró'!G309</f>
        <v>0</v>
      </c>
      <c r="J315" s="300">
        <f>'Lövészet beíró'!H309</f>
        <v>0</v>
      </c>
      <c r="K315" s="300">
        <f>'Lövészet beíró'!I309</f>
        <v>0</v>
      </c>
      <c r="L315" s="301">
        <f>'Lövészet beíró'!J309</f>
        <v>0</v>
      </c>
      <c r="M315" s="332" t="str">
        <f>IF(B315&gt;0,Rajtlista!H315,"")</f>
        <v/>
      </c>
      <c r="N315" s="332" t="s">
        <v>34</v>
      </c>
      <c r="O315" s="303" t="str">
        <f t="shared" si="545"/>
        <v/>
      </c>
      <c r="P315" s="304" t="str">
        <f t="shared" ref="P315" si="576">IFERROR(RANK(O315,O301:O315,1),"")</f>
        <v/>
      </c>
      <c r="Q315" s="302" t="str">
        <f t="shared" si="547"/>
        <v/>
      </c>
      <c r="R315" s="333" t="str">
        <f t="shared" ref="R315" si="577">IFERROR(RANK(Q315,Q301:Q315,1),"")</f>
        <v/>
      </c>
      <c r="S315" s="82">
        <f t="shared" si="486"/>
        <v>0</v>
      </c>
      <c r="T315" s="330" t="str">
        <f>IFERROR(ROUND(IFERROR(N315-M315-O315,0)+(SUM(I315:L315)*VLOOKUP(D315,Kategóriák!$C:$N,11,FALSE)/24/60/60),10),"")</f>
        <v/>
      </c>
      <c r="U315" s="82"/>
      <c r="V315" s="445" t="str">
        <f t="shared" si="493"/>
        <v/>
      </c>
    </row>
    <row r="316" spans="2:22" ht="18.600000000000001" customHeight="1" outlineLevel="1" thickBot="1" x14ac:dyDescent="0.3">
      <c r="B316" s="334"/>
      <c r="C316" s="335"/>
      <c r="D316" s="336"/>
      <c r="E316" s="429"/>
      <c r="F316" s="336"/>
      <c r="G316" s="432"/>
      <c r="H316" s="336"/>
      <c r="I316" s="337"/>
      <c r="J316" s="337"/>
      <c r="K316" s="337"/>
      <c r="L316" s="337"/>
      <c r="M316" s="338"/>
      <c r="N316" s="338" t="s">
        <v>34</v>
      </c>
      <c r="O316" s="339"/>
      <c r="P316" s="454"/>
      <c r="Q316" s="339"/>
      <c r="R316" s="340"/>
      <c r="S316" s="82">
        <f t="shared" si="486"/>
        <v>0</v>
      </c>
      <c r="T316" s="330" t="str">
        <f>IFERROR(ROUND(IFERROR(N316-M316-O316,0)+(SUM(I316:L316)*VLOOKUP(D316,Kategóriák!$C:$N,11,FALSE)/24/60/60),10),"")</f>
        <v/>
      </c>
      <c r="U316" s="82"/>
      <c r="V316" s="445" t="str">
        <f t="shared" si="493"/>
        <v/>
      </c>
    </row>
    <row r="317" spans="2:22" ht="18.600000000000001" hidden="1" customHeight="1" thickBot="1" x14ac:dyDescent="0.3">
      <c r="B317" s="509">
        <f>+Rajtlista!B317:G317</f>
        <v>0</v>
      </c>
      <c r="C317" s="510"/>
      <c r="D317" s="511"/>
      <c r="E317" s="511"/>
      <c r="F317" s="511"/>
      <c r="G317" s="512"/>
      <c r="H317" s="341"/>
      <c r="I317" s="280" t="e">
        <f>'Lövészet beíró'!G311</f>
        <v>#N/A</v>
      </c>
      <c r="J317" s="281" t="e">
        <f>'Lövészet beíró'!H311</f>
        <v>#N/A</v>
      </c>
      <c r="K317" s="281" t="e">
        <f>'Lövészet beíró'!I311</f>
        <v>#N/A</v>
      </c>
      <c r="L317" s="282" t="e">
        <f>'Lövészet beíró'!J311</f>
        <v>#N/A</v>
      </c>
      <c r="M317" s="326"/>
      <c r="N317" s="326" t="s">
        <v>34</v>
      </c>
      <c r="O317" s="283"/>
      <c r="P317" s="453"/>
      <c r="Q317" s="283"/>
      <c r="R317" s="327"/>
      <c r="S317" s="82">
        <f t="shared" si="486"/>
        <v>0</v>
      </c>
      <c r="T317" s="330" t="str">
        <f>IFERROR(ROUND(IFERROR(N317-M317-O317,0)+(SUM(I317:L317)*VLOOKUP(D317,Kategóriák!$C:$N,11,FALSE)/24/60/60),10),"")</f>
        <v/>
      </c>
      <c r="U317" s="82"/>
      <c r="V317" s="445" t="str">
        <f t="shared" si="493"/>
        <v/>
      </c>
    </row>
    <row r="318" spans="2:22" ht="18.600000000000001" hidden="1" customHeight="1" outlineLevel="1" x14ac:dyDescent="0.25">
      <c r="B318" s="286">
        <f>Rajtlista!B318</f>
        <v>0</v>
      </c>
      <c r="C318" s="287" t="str">
        <f>Rajtlista!C318</f>
        <v/>
      </c>
      <c r="D318" s="288">
        <f>+B317</f>
        <v>0</v>
      </c>
      <c r="E318" s="427" t="str">
        <f>Rajtlista!E318</f>
        <v/>
      </c>
      <c r="F318" s="288" t="str">
        <f>Rajtlista!F318</f>
        <v/>
      </c>
      <c r="G318" s="430" t="str">
        <f>Rajtlista!G318</f>
        <v/>
      </c>
      <c r="H318" s="328"/>
      <c r="I318" s="291">
        <f>'Lövészet beíró'!G312</f>
        <v>0</v>
      </c>
      <c r="J318" s="292">
        <f>'Lövészet beíró'!H312</f>
        <v>0</v>
      </c>
      <c r="K318" s="292">
        <f>'Lövészet beíró'!I312</f>
        <v>0</v>
      </c>
      <c r="L318" s="293">
        <f>'Lövészet beíró'!J312</f>
        <v>0</v>
      </c>
      <c r="M318" s="329" t="str">
        <f>IF(B318&gt;0,Rajtlista!H318,"")</f>
        <v/>
      </c>
      <c r="N318" s="329" t="s">
        <v>34</v>
      </c>
      <c r="O318" s="295" t="str">
        <f t="shared" ref="O318:O332" si="578">IFERROR(N318-M318,"")</f>
        <v/>
      </c>
      <c r="P318" s="296" t="str">
        <f t="shared" ref="P318" si="579">IFERROR(RANK(O318,O318:O332,1),"")</f>
        <v/>
      </c>
      <c r="Q318" s="294" t="str">
        <f t="shared" ref="Q318:Q332" si="580">IF(F318="HUN",O318,"")</f>
        <v/>
      </c>
      <c r="R318" s="296" t="str">
        <f t="shared" ref="R318" si="581">IFERROR(RANK(Q318,Q318:Q332,1),"")</f>
        <v/>
      </c>
      <c r="S318" s="82">
        <f t="shared" si="486"/>
        <v>0</v>
      </c>
      <c r="T318" s="330" t="str">
        <f>IFERROR(ROUND(IFERROR(N318-M318-O318,0)+(SUM(I318:L318)*VLOOKUP(D318,Kategóriák!$C:$N,11,FALSE)/24/60/60),10),"")</f>
        <v/>
      </c>
      <c r="U318" s="82"/>
      <c r="V318" s="445" t="str">
        <f t="shared" si="493"/>
        <v/>
      </c>
    </row>
    <row r="319" spans="2:22" ht="18.600000000000001" hidden="1" customHeight="1" outlineLevel="1" x14ac:dyDescent="0.25">
      <c r="B319" s="187">
        <f>Rajtlista!B319</f>
        <v>0</v>
      </c>
      <c r="C319" s="255" t="str">
        <f>Rajtlista!C319</f>
        <v/>
      </c>
      <c r="D319" s="256">
        <f>+D318</f>
        <v>0</v>
      </c>
      <c r="E319" s="428" t="str">
        <f>Rajtlista!E319</f>
        <v/>
      </c>
      <c r="F319" s="256" t="str">
        <f>Rajtlista!F319</f>
        <v/>
      </c>
      <c r="G319" s="431" t="str">
        <f>Rajtlista!G319</f>
        <v/>
      </c>
      <c r="H319" s="331"/>
      <c r="I319" s="299">
        <f>'Lövészet beíró'!G313</f>
        <v>0</v>
      </c>
      <c r="J319" s="300">
        <f>'Lövészet beíró'!H313</f>
        <v>0</v>
      </c>
      <c r="K319" s="300">
        <f>'Lövészet beíró'!I313</f>
        <v>0</v>
      </c>
      <c r="L319" s="301">
        <f>'Lövészet beíró'!J313</f>
        <v>0</v>
      </c>
      <c r="M319" s="332" t="str">
        <f>IF(B319&gt;0,Rajtlista!H319,"")</f>
        <v/>
      </c>
      <c r="N319" s="332" t="s">
        <v>34</v>
      </c>
      <c r="O319" s="303" t="str">
        <f t="shared" si="578"/>
        <v/>
      </c>
      <c r="P319" s="304" t="str">
        <f t="shared" ref="P319" si="582">IFERROR(RANK(O319,O318:O332,1),"")</f>
        <v/>
      </c>
      <c r="Q319" s="302" t="str">
        <f t="shared" si="580"/>
        <v/>
      </c>
      <c r="R319" s="333" t="str">
        <f t="shared" ref="R319" si="583">IFERROR(RANK(Q319,Q318:Q332,1),"")</f>
        <v/>
      </c>
      <c r="S319" s="82">
        <f t="shared" si="486"/>
        <v>0</v>
      </c>
      <c r="T319" s="330" t="str">
        <f>IFERROR(ROUND(IFERROR(N319-M319-O319,0)+(SUM(I319:L319)*VLOOKUP(D319,Kategóriák!$C:$N,11,FALSE)/24/60/60),10),"")</f>
        <v/>
      </c>
      <c r="U319" s="82"/>
      <c r="V319" s="445" t="str">
        <f t="shared" si="493"/>
        <v/>
      </c>
    </row>
    <row r="320" spans="2:22" ht="18.600000000000001" hidden="1" customHeight="1" outlineLevel="1" x14ac:dyDescent="0.25">
      <c r="B320" s="187">
        <f>Rajtlista!B320</f>
        <v>0</v>
      </c>
      <c r="C320" s="255" t="str">
        <f>Rajtlista!C320</f>
        <v/>
      </c>
      <c r="D320" s="256">
        <f t="shared" ref="D320:D332" si="584">+D319</f>
        <v>0</v>
      </c>
      <c r="E320" s="428" t="str">
        <f>Rajtlista!E320</f>
        <v/>
      </c>
      <c r="F320" s="256" t="str">
        <f>Rajtlista!F320</f>
        <v/>
      </c>
      <c r="G320" s="431" t="str">
        <f>Rajtlista!G320</f>
        <v/>
      </c>
      <c r="H320" s="331"/>
      <c r="I320" s="299">
        <f>'Lövészet beíró'!G314</f>
        <v>0</v>
      </c>
      <c r="J320" s="300">
        <f>'Lövészet beíró'!H314</f>
        <v>0</v>
      </c>
      <c r="K320" s="300">
        <f>'Lövészet beíró'!I314</f>
        <v>0</v>
      </c>
      <c r="L320" s="301">
        <f>'Lövészet beíró'!J314</f>
        <v>0</v>
      </c>
      <c r="M320" s="332" t="str">
        <f>IF(B320&gt;0,Rajtlista!H320,"")</f>
        <v/>
      </c>
      <c r="N320" s="332" t="s">
        <v>34</v>
      </c>
      <c r="O320" s="303" t="str">
        <f t="shared" si="578"/>
        <v/>
      </c>
      <c r="P320" s="304" t="str">
        <f t="shared" ref="P320" si="585">IFERROR(RANK(O320,O318:O332,1),"")</f>
        <v/>
      </c>
      <c r="Q320" s="302" t="str">
        <f t="shared" si="580"/>
        <v/>
      </c>
      <c r="R320" s="333" t="str">
        <f t="shared" ref="R320" si="586">IFERROR(RANK(Q320,Q318:Q332,1),"")</f>
        <v/>
      </c>
      <c r="S320" s="82">
        <f t="shared" si="486"/>
        <v>0</v>
      </c>
      <c r="T320" s="330" t="str">
        <f>IFERROR(ROUND(IFERROR(N320-M320-O320,0)+(SUM(I320:L320)*VLOOKUP(D320,Kategóriák!$C:$N,11,FALSE)/24/60/60),10),"")</f>
        <v/>
      </c>
      <c r="U320" s="82"/>
      <c r="V320" s="445" t="str">
        <f t="shared" si="493"/>
        <v/>
      </c>
    </row>
    <row r="321" spans="2:22" ht="18.600000000000001" hidden="1" customHeight="1" outlineLevel="1" x14ac:dyDescent="0.25">
      <c r="B321" s="187">
        <f>Rajtlista!B321</f>
        <v>0</v>
      </c>
      <c r="C321" s="255" t="str">
        <f>Rajtlista!C321</f>
        <v/>
      </c>
      <c r="D321" s="256">
        <f t="shared" si="584"/>
        <v>0</v>
      </c>
      <c r="E321" s="428" t="str">
        <f>Rajtlista!E321</f>
        <v/>
      </c>
      <c r="F321" s="256" t="str">
        <f>Rajtlista!F321</f>
        <v/>
      </c>
      <c r="G321" s="431" t="str">
        <f>Rajtlista!G321</f>
        <v/>
      </c>
      <c r="H321" s="331"/>
      <c r="I321" s="299">
        <f>'Lövészet beíró'!G315</f>
        <v>0</v>
      </c>
      <c r="J321" s="300">
        <f>'Lövészet beíró'!H315</f>
        <v>0</v>
      </c>
      <c r="K321" s="300">
        <f>'Lövészet beíró'!I315</f>
        <v>0</v>
      </c>
      <c r="L321" s="301">
        <f>'Lövészet beíró'!J315</f>
        <v>0</v>
      </c>
      <c r="M321" s="332" t="str">
        <f>IF(B321&gt;0,Rajtlista!H321,"")</f>
        <v/>
      </c>
      <c r="N321" s="332" t="s">
        <v>34</v>
      </c>
      <c r="O321" s="303" t="str">
        <f t="shared" si="578"/>
        <v/>
      </c>
      <c r="P321" s="304" t="str">
        <f t="shared" ref="P321" si="587">IFERROR(RANK(O321,O318:O332,1),"")</f>
        <v/>
      </c>
      <c r="Q321" s="302" t="str">
        <f t="shared" si="580"/>
        <v/>
      </c>
      <c r="R321" s="333" t="str">
        <f t="shared" ref="R321" si="588">IFERROR(RANK(Q321,Q318:Q332,1),"")</f>
        <v/>
      </c>
      <c r="S321" s="82">
        <f t="shared" si="486"/>
        <v>0</v>
      </c>
      <c r="T321" s="330" t="str">
        <f>IFERROR(ROUND(IFERROR(N321-M321-O321,0)+(SUM(I321:L321)*VLOOKUP(D321,Kategóriák!$C:$N,11,FALSE)/24/60/60),10),"")</f>
        <v/>
      </c>
      <c r="U321" s="82"/>
      <c r="V321" s="445" t="str">
        <f t="shared" si="493"/>
        <v/>
      </c>
    </row>
    <row r="322" spans="2:22" ht="18.600000000000001" hidden="1" customHeight="1" outlineLevel="1" x14ac:dyDescent="0.25">
      <c r="B322" s="187">
        <f>Rajtlista!B322</f>
        <v>0</v>
      </c>
      <c r="C322" s="255" t="str">
        <f>Rajtlista!C322</f>
        <v/>
      </c>
      <c r="D322" s="256">
        <f t="shared" si="584"/>
        <v>0</v>
      </c>
      <c r="E322" s="428" t="str">
        <f>Rajtlista!E322</f>
        <v/>
      </c>
      <c r="F322" s="256" t="str">
        <f>Rajtlista!F322</f>
        <v/>
      </c>
      <c r="G322" s="431" t="str">
        <f>Rajtlista!G322</f>
        <v/>
      </c>
      <c r="H322" s="331"/>
      <c r="I322" s="299">
        <f>'Lövészet beíró'!G316</f>
        <v>0</v>
      </c>
      <c r="J322" s="300">
        <f>'Lövészet beíró'!H316</f>
        <v>0</v>
      </c>
      <c r="K322" s="300">
        <f>'Lövészet beíró'!I316</f>
        <v>0</v>
      </c>
      <c r="L322" s="301">
        <f>'Lövészet beíró'!J316</f>
        <v>0</v>
      </c>
      <c r="M322" s="332" t="str">
        <f>IF(B322&gt;0,Rajtlista!H322,"")</f>
        <v/>
      </c>
      <c r="N322" s="332" t="s">
        <v>34</v>
      </c>
      <c r="O322" s="303" t="str">
        <f t="shared" si="578"/>
        <v/>
      </c>
      <c r="P322" s="304" t="str">
        <f t="shared" ref="P322" si="589">IFERROR(RANK(O322,O318:O332,1),"")</f>
        <v/>
      </c>
      <c r="Q322" s="302" t="str">
        <f t="shared" si="580"/>
        <v/>
      </c>
      <c r="R322" s="333" t="str">
        <f t="shared" ref="R322" si="590">IFERROR(RANK(Q322,Q318:Q332,1),"")</f>
        <v/>
      </c>
      <c r="S322" s="82">
        <f t="shared" si="486"/>
        <v>0</v>
      </c>
      <c r="T322" s="330" t="str">
        <f>IFERROR(ROUND(IFERROR(N322-M322-O322,0)+(SUM(I322:L322)*VLOOKUP(D322,Kategóriák!$C:$N,11,FALSE)/24/60/60),10),"")</f>
        <v/>
      </c>
      <c r="U322" s="82"/>
      <c r="V322" s="445" t="str">
        <f t="shared" si="493"/>
        <v/>
      </c>
    </row>
    <row r="323" spans="2:22" ht="18.600000000000001" hidden="1" customHeight="1" outlineLevel="1" x14ac:dyDescent="0.25">
      <c r="B323" s="187">
        <f>Rajtlista!B323</f>
        <v>0</v>
      </c>
      <c r="C323" s="255" t="str">
        <f>Rajtlista!C323</f>
        <v/>
      </c>
      <c r="D323" s="256">
        <f t="shared" si="584"/>
        <v>0</v>
      </c>
      <c r="E323" s="428" t="str">
        <f>Rajtlista!E323</f>
        <v/>
      </c>
      <c r="F323" s="256" t="str">
        <f>Rajtlista!F323</f>
        <v/>
      </c>
      <c r="G323" s="431" t="str">
        <f>Rajtlista!G323</f>
        <v/>
      </c>
      <c r="H323" s="331"/>
      <c r="I323" s="299">
        <f>'Lövészet beíró'!G317</f>
        <v>0</v>
      </c>
      <c r="J323" s="300">
        <f>'Lövészet beíró'!H317</f>
        <v>0</v>
      </c>
      <c r="K323" s="300">
        <f>'Lövészet beíró'!I317</f>
        <v>0</v>
      </c>
      <c r="L323" s="301">
        <f>'Lövészet beíró'!J317</f>
        <v>0</v>
      </c>
      <c r="M323" s="332" t="str">
        <f>IF(B323&gt;0,Rajtlista!H323,"")</f>
        <v/>
      </c>
      <c r="N323" s="332" t="s">
        <v>34</v>
      </c>
      <c r="O323" s="303" t="str">
        <f t="shared" si="578"/>
        <v/>
      </c>
      <c r="P323" s="304" t="str">
        <f t="shared" ref="P323" si="591">IFERROR(RANK(O323,O318:O332,1),"")</f>
        <v/>
      </c>
      <c r="Q323" s="302" t="str">
        <f t="shared" si="580"/>
        <v/>
      </c>
      <c r="R323" s="333" t="str">
        <f t="shared" ref="R323" si="592">IFERROR(RANK(Q323,Q318:Q332,1),"")</f>
        <v/>
      </c>
      <c r="S323" s="82">
        <f t="shared" si="486"/>
        <v>0</v>
      </c>
      <c r="T323" s="330" t="str">
        <f>IFERROR(ROUND(IFERROR(N323-M323-O323,0)+(SUM(I323:L323)*VLOOKUP(D323,Kategóriák!$C:$N,11,FALSE)/24/60/60),10),"")</f>
        <v/>
      </c>
      <c r="U323" s="82"/>
      <c r="V323" s="445" t="str">
        <f t="shared" si="493"/>
        <v/>
      </c>
    </row>
    <row r="324" spans="2:22" ht="18.600000000000001" hidden="1" customHeight="1" outlineLevel="1" x14ac:dyDescent="0.25">
      <c r="B324" s="187">
        <f>Rajtlista!B324</f>
        <v>0</v>
      </c>
      <c r="C324" s="255" t="str">
        <f>Rajtlista!C324</f>
        <v/>
      </c>
      <c r="D324" s="256">
        <f t="shared" si="584"/>
        <v>0</v>
      </c>
      <c r="E324" s="428" t="str">
        <f>Rajtlista!E324</f>
        <v/>
      </c>
      <c r="F324" s="256" t="str">
        <f>Rajtlista!F324</f>
        <v/>
      </c>
      <c r="G324" s="431" t="str">
        <f>Rajtlista!G324</f>
        <v/>
      </c>
      <c r="H324" s="331"/>
      <c r="I324" s="299">
        <f>'Lövészet beíró'!G318</f>
        <v>0</v>
      </c>
      <c r="J324" s="300">
        <f>'Lövészet beíró'!H318</f>
        <v>0</v>
      </c>
      <c r="K324" s="300">
        <f>'Lövészet beíró'!I318</f>
        <v>0</v>
      </c>
      <c r="L324" s="301">
        <f>'Lövészet beíró'!J318</f>
        <v>0</v>
      </c>
      <c r="M324" s="332" t="str">
        <f>IF(B324&gt;0,Rajtlista!H324,"")</f>
        <v/>
      </c>
      <c r="N324" s="332" t="s">
        <v>34</v>
      </c>
      <c r="O324" s="303" t="str">
        <f t="shared" si="578"/>
        <v/>
      </c>
      <c r="P324" s="304" t="str">
        <f t="shared" ref="P324" si="593">IFERROR(RANK(O324,O318:O332,1),"")</f>
        <v/>
      </c>
      <c r="Q324" s="302" t="str">
        <f t="shared" si="580"/>
        <v/>
      </c>
      <c r="R324" s="333" t="str">
        <f t="shared" ref="R324" si="594">IFERROR(RANK(Q324,Q318:Q332,1),"")</f>
        <v/>
      </c>
      <c r="S324" s="82">
        <f t="shared" si="486"/>
        <v>0</v>
      </c>
      <c r="T324" s="330" t="str">
        <f>IFERROR(ROUND(IFERROR(N324-M324-O324,0)+(SUM(I324:L324)*VLOOKUP(D324,Kategóriák!$C:$N,11,FALSE)/24/60/60),10),"")</f>
        <v/>
      </c>
      <c r="U324" s="82"/>
      <c r="V324" s="445" t="str">
        <f t="shared" si="493"/>
        <v/>
      </c>
    </row>
    <row r="325" spans="2:22" ht="18.600000000000001" hidden="1" customHeight="1" outlineLevel="1" x14ac:dyDescent="0.25">
      <c r="B325" s="187">
        <f>Rajtlista!B325</f>
        <v>0</v>
      </c>
      <c r="C325" s="255" t="str">
        <f>Rajtlista!C325</f>
        <v/>
      </c>
      <c r="D325" s="256">
        <f t="shared" si="584"/>
        <v>0</v>
      </c>
      <c r="E325" s="428" t="str">
        <f>Rajtlista!E325</f>
        <v/>
      </c>
      <c r="F325" s="256" t="str">
        <f>Rajtlista!F325</f>
        <v/>
      </c>
      <c r="G325" s="431" t="str">
        <f>Rajtlista!G325</f>
        <v/>
      </c>
      <c r="H325" s="331"/>
      <c r="I325" s="299">
        <f>'Lövészet beíró'!G319</f>
        <v>0</v>
      </c>
      <c r="J325" s="300">
        <f>'Lövészet beíró'!H319</f>
        <v>0</v>
      </c>
      <c r="K325" s="300">
        <f>'Lövészet beíró'!I319</f>
        <v>0</v>
      </c>
      <c r="L325" s="301">
        <f>'Lövészet beíró'!J319</f>
        <v>0</v>
      </c>
      <c r="M325" s="332" t="str">
        <f>IF(B325&gt;0,Rajtlista!H325,"")</f>
        <v/>
      </c>
      <c r="N325" s="332" t="s">
        <v>34</v>
      </c>
      <c r="O325" s="303" t="str">
        <f t="shared" si="578"/>
        <v/>
      </c>
      <c r="P325" s="304" t="str">
        <f t="shared" ref="P325" si="595">IFERROR(RANK(O325,O318:O332,1),"")</f>
        <v/>
      </c>
      <c r="Q325" s="302" t="str">
        <f t="shared" si="580"/>
        <v/>
      </c>
      <c r="R325" s="333" t="str">
        <f t="shared" ref="R325" si="596">IFERROR(RANK(Q325,Q318:Q332,1),"")</f>
        <v/>
      </c>
      <c r="S325" s="82">
        <f t="shared" si="486"/>
        <v>0</v>
      </c>
      <c r="T325" s="330" t="str">
        <f>IFERROR(ROUND(IFERROR(N325-M325-O325,0)+(SUM(I325:L325)*VLOOKUP(D325,Kategóriák!$C:$N,11,FALSE)/24/60/60),10),"")</f>
        <v/>
      </c>
      <c r="U325" s="82"/>
      <c r="V325" s="445" t="str">
        <f t="shared" si="493"/>
        <v/>
      </c>
    </row>
    <row r="326" spans="2:22" ht="18.600000000000001" hidden="1" customHeight="1" outlineLevel="1" x14ac:dyDescent="0.25">
      <c r="B326" s="187">
        <f>Rajtlista!B326</f>
        <v>0</v>
      </c>
      <c r="C326" s="255" t="str">
        <f>Rajtlista!C326</f>
        <v/>
      </c>
      <c r="D326" s="256">
        <f t="shared" si="584"/>
        <v>0</v>
      </c>
      <c r="E326" s="428" t="str">
        <f>Rajtlista!E326</f>
        <v/>
      </c>
      <c r="F326" s="256" t="str">
        <f>Rajtlista!F326</f>
        <v/>
      </c>
      <c r="G326" s="431" t="str">
        <f>Rajtlista!G326</f>
        <v/>
      </c>
      <c r="H326" s="331"/>
      <c r="I326" s="299">
        <f>'Lövészet beíró'!G320</f>
        <v>0</v>
      </c>
      <c r="J326" s="300">
        <f>'Lövészet beíró'!H320</f>
        <v>0</v>
      </c>
      <c r="K326" s="300">
        <f>'Lövészet beíró'!I320</f>
        <v>0</v>
      </c>
      <c r="L326" s="301">
        <f>'Lövészet beíró'!J320</f>
        <v>0</v>
      </c>
      <c r="M326" s="332" t="str">
        <f>IF(B326&gt;0,Rajtlista!H326,"")</f>
        <v/>
      </c>
      <c r="N326" s="332" t="s">
        <v>34</v>
      </c>
      <c r="O326" s="303" t="str">
        <f t="shared" si="578"/>
        <v/>
      </c>
      <c r="P326" s="304" t="str">
        <f t="shared" ref="P326" si="597">IFERROR(RANK(O326,O318:O332,1),"")</f>
        <v/>
      </c>
      <c r="Q326" s="302" t="str">
        <f t="shared" si="580"/>
        <v/>
      </c>
      <c r="R326" s="333" t="str">
        <f t="shared" ref="R326" si="598">IFERROR(RANK(Q326,Q318:Q332,1),"")</f>
        <v/>
      </c>
      <c r="S326" s="82">
        <f t="shared" si="486"/>
        <v>0</v>
      </c>
      <c r="T326" s="330" t="str">
        <f>IFERROR(ROUND(IFERROR(N326-M326-O326,0)+(SUM(I326:L326)*VLOOKUP(D326,Kategóriák!$C:$N,11,FALSE)/24/60/60),10),"")</f>
        <v/>
      </c>
      <c r="U326" s="82"/>
      <c r="V326" s="445" t="str">
        <f t="shared" si="493"/>
        <v/>
      </c>
    </row>
    <row r="327" spans="2:22" ht="18.600000000000001" hidden="1" customHeight="1" outlineLevel="1" x14ac:dyDescent="0.25">
      <c r="B327" s="187">
        <f>Rajtlista!B327</f>
        <v>0</v>
      </c>
      <c r="C327" s="255" t="str">
        <f>Rajtlista!C327</f>
        <v/>
      </c>
      <c r="D327" s="256">
        <f t="shared" si="584"/>
        <v>0</v>
      </c>
      <c r="E327" s="428" t="str">
        <f>Rajtlista!E327</f>
        <v/>
      </c>
      <c r="F327" s="256" t="str">
        <f>Rajtlista!F327</f>
        <v/>
      </c>
      <c r="G327" s="431" t="str">
        <f>Rajtlista!G327</f>
        <v/>
      </c>
      <c r="H327" s="331"/>
      <c r="I327" s="299">
        <f>'Lövészet beíró'!G321</f>
        <v>0</v>
      </c>
      <c r="J327" s="300">
        <f>'Lövészet beíró'!H321</f>
        <v>0</v>
      </c>
      <c r="K327" s="300">
        <f>'Lövészet beíró'!I321</f>
        <v>0</v>
      </c>
      <c r="L327" s="301">
        <f>'Lövészet beíró'!J321</f>
        <v>0</v>
      </c>
      <c r="M327" s="332" t="str">
        <f>IF(B327&gt;0,Rajtlista!H327,"")</f>
        <v/>
      </c>
      <c r="N327" s="332" t="s">
        <v>34</v>
      </c>
      <c r="O327" s="303" t="str">
        <f t="shared" si="578"/>
        <v/>
      </c>
      <c r="P327" s="304" t="str">
        <f t="shared" ref="P327" si="599">IFERROR(RANK(O327,O318:O332,1),"")</f>
        <v/>
      </c>
      <c r="Q327" s="302" t="str">
        <f t="shared" si="580"/>
        <v/>
      </c>
      <c r="R327" s="333" t="str">
        <f t="shared" ref="R327" si="600">IFERROR(RANK(Q327,Q318:Q332,1),"")</f>
        <v/>
      </c>
      <c r="S327" s="82">
        <f t="shared" si="486"/>
        <v>0</v>
      </c>
      <c r="T327" s="330" t="str">
        <f>IFERROR(ROUND(IFERROR(N327-M327-O327,0)+(SUM(I327:L327)*VLOOKUP(D327,Kategóriák!$C:$N,11,FALSE)/24/60/60),10),"")</f>
        <v/>
      </c>
      <c r="U327" s="82"/>
      <c r="V327" s="445" t="str">
        <f t="shared" si="493"/>
        <v/>
      </c>
    </row>
    <row r="328" spans="2:22" ht="18.600000000000001" hidden="1" customHeight="1" outlineLevel="1" x14ac:dyDescent="0.25">
      <c r="B328" s="187">
        <f>Rajtlista!B328</f>
        <v>0</v>
      </c>
      <c r="C328" s="255" t="str">
        <f>Rajtlista!C328</f>
        <v/>
      </c>
      <c r="D328" s="256">
        <f t="shared" si="584"/>
        <v>0</v>
      </c>
      <c r="E328" s="428" t="str">
        <f>Rajtlista!E328</f>
        <v/>
      </c>
      <c r="F328" s="256" t="str">
        <f>Rajtlista!F328</f>
        <v/>
      </c>
      <c r="G328" s="431" t="str">
        <f>Rajtlista!G328</f>
        <v/>
      </c>
      <c r="H328" s="331"/>
      <c r="I328" s="299">
        <f>'Lövészet beíró'!G322</f>
        <v>0</v>
      </c>
      <c r="J328" s="300">
        <f>'Lövészet beíró'!H322</f>
        <v>0</v>
      </c>
      <c r="K328" s="300">
        <f>'Lövészet beíró'!I322</f>
        <v>0</v>
      </c>
      <c r="L328" s="301">
        <f>'Lövészet beíró'!J322</f>
        <v>0</v>
      </c>
      <c r="M328" s="332" t="str">
        <f>IF(B328&gt;0,Rajtlista!H328,"")</f>
        <v/>
      </c>
      <c r="N328" s="332" t="s">
        <v>34</v>
      </c>
      <c r="O328" s="303" t="str">
        <f t="shared" si="578"/>
        <v/>
      </c>
      <c r="P328" s="304" t="str">
        <f t="shared" ref="P328" si="601">IFERROR(RANK(O328,O318:O332,1),"")</f>
        <v/>
      </c>
      <c r="Q328" s="302" t="str">
        <f t="shared" si="580"/>
        <v/>
      </c>
      <c r="R328" s="333" t="str">
        <f t="shared" ref="R328" si="602">IFERROR(RANK(Q328,Q318:Q332,1),"")</f>
        <v/>
      </c>
      <c r="S328" s="82">
        <f t="shared" si="486"/>
        <v>0</v>
      </c>
      <c r="T328" s="330" t="str">
        <f>IFERROR(ROUND(IFERROR(N328-M328-O328,0)+(SUM(I328:L328)*VLOOKUP(D328,Kategóriák!$C:$N,11,FALSE)/24/60/60),10),"")</f>
        <v/>
      </c>
      <c r="U328" s="82"/>
      <c r="V328" s="445" t="str">
        <f t="shared" si="493"/>
        <v/>
      </c>
    </row>
    <row r="329" spans="2:22" ht="18.600000000000001" hidden="1" customHeight="1" outlineLevel="1" x14ac:dyDescent="0.25">
      <c r="B329" s="187">
        <f>Rajtlista!B329</f>
        <v>0</v>
      </c>
      <c r="C329" s="255" t="str">
        <f>Rajtlista!C329</f>
        <v/>
      </c>
      <c r="D329" s="256">
        <f t="shared" si="584"/>
        <v>0</v>
      </c>
      <c r="E329" s="428" t="str">
        <f>Rajtlista!E329</f>
        <v/>
      </c>
      <c r="F329" s="256" t="str">
        <f>Rajtlista!F329</f>
        <v/>
      </c>
      <c r="G329" s="431" t="str">
        <f>Rajtlista!G329</f>
        <v/>
      </c>
      <c r="H329" s="331"/>
      <c r="I329" s="299">
        <f>'Lövészet beíró'!G323</f>
        <v>0</v>
      </c>
      <c r="J329" s="300">
        <f>'Lövészet beíró'!H323</f>
        <v>0</v>
      </c>
      <c r="K329" s="300">
        <f>'Lövészet beíró'!I323</f>
        <v>0</v>
      </c>
      <c r="L329" s="301">
        <f>'Lövészet beíró'!J323</f>
        <v>0</v>
      </c>
      <c r="M329" s="332" t="str">
        <f>IF(B329&gt;0,Rajtlista!H329,"")</f>
        <v/>
      </c>
      <c r="N329" s="332" t="s">
        <v>34</v>
      </c>
      <c r="O329" s="303" t="str">
        <f t="shared" si="578"/>
        <v/>
      </c>
      <c r="P329" s="304" t="str">
        <f t="shared" ref="P329" si="603">IFERROR(RANK(O329,O318:O332,1),"")</f>
        <v/>
      </c>
      <c r="Q329" s="302" t="str">
        <f t="shared" si="580"/>
        <v/>
      </c>
      <c r="R329" s="333" t="str">
        <f t="shared" ref="R329" si="604">IFERROR(RANK(Q329,Q318:Q332,1),"")</f>
        <v/>
      </c>
      <c r="S329" s="82">
        <f t="shared" si="486"/>
        <v>0</v>
      </c>
      <c r="T329" s="330" t="str">
        <f>IFERROR(ROUND(IFERROR(N329-M329-O329,0)+(SUM(I329:L329)*VLOOKUP(D329,Kategóriák!$C:$N,11,FALSE)/24/60/60),10),"")</f>
        <v/>
      </c>
      <c r="U329" s="82"/>
      <c r="V329" s="445" t="str">
        <f t="shared" si="493"/>
        <v/>
      </c>
    </row>
    <row r="330" spans="2:22" ht="18.600000000000001" hidden="1" customHeight="1" outlineLevel="1" x14ac:dyDescent="0.25">
      <c r="B330" s="187">
        <f>Rajtlista!B330</f>
        <v>0</v>
      </c>
      <c r="C330" s="255" t="str">
        <f>Rajtlista!C330</f>
        <v/>
      </c>
      <c r="D330" s="256">
        <f t="shared" si="584"/>
        <v>0</v>
      </c>
      <c r="E330" s="428" t="str">
        <f>Rajtlista!E330</f>
        <v/>
      </c>
      <c r="F330" s="256" t="str">
        <f>Rajtlista!F330</f>
        <v/>
      </c>
      <c r="G330" s="431" t="str">
        <f>Rajtlista!G330</f>
        <v/>
      </c>
      <c r="H330" s="331"/>
      <c r="I330" s="299">
        <f>'Lövészet beíró'!G324</f>
        <v>0</v>
      </c>
      <c r="J330" s="300">
        <f>'Lövészet beíró'!H324</f>
        <v>0</v>
      </c>
      <c r="K330" s="300">
        <f>'Lövészet beíró'!I324</f>
        <v>0</v>
      </c>
      <c r="L330" s="301">
        <f>'Lövészet beíró'!J324</f>
        <v>0</v>
      </c>
      <c r="M330" s="332" t="str">
        <f>IF(B330&gt;0,Rajtlista!H330,"")</f>
        <v/>
      </c>
      <c r="N330" s="332" t="s">
        <v>34</v>
      </c>
      <c r="O330" s="303" t="str">
        <f t="shared" si="578"/>
        <v/>
      </c>
      <c r="P330" s="304" t="str">
        <f t="shared" ref="P330" si="605">IFERROR(RANK(O330,O318:O332,1),"")</f>
        <v/>
      </c>
      <c r="Q330" s="302" t="str">
        <f t="shared" si="580"/>
        <v/>
      </c>
      <c r="R330" s="333" t="str">
        <f t="shared" ref="R330" si="606">IFERROR(RANK(Q330,Q318:Q332,1),"")</f>
        <v/>
      </c>
      <c r="S330" s="82">
        <f t="shared" si="486"/>
        <v>0</v>
      </c>
      <c r="T330" s="330" t="str">
        <f>IFERROR(ROUND(IFERROR(N330-M330-O330,0)+(SUM(I330:L330)*VLOOKUP(D330,Kategóriák!$C:$N,11,FALSE)/24/60/60),10),"")</f>
        <v/>
      </c>
      <c r="U330" s="82"/>
      <c r="V330" s="445" t="str">
        <f t="shared" si="493"/>
        <v/>
      </c>
    </row>
    <row r="331" spans="2:22" ht="18.600000000000001" hidden="1" customHeight="1" outlineLevel="1" x14ac:dyDescent="0.25">
      <c r="B331" s="187">
        <f>Rajtlista!B331</f>
        <v>0</v>
      </c>
      <c r="C331" s="255" t="str">
        <f>Rajtlista!C331</f>
        <v/>
      </c>
      <c r="D331" s="256">
        <f t="shared" si="584"/>
        <v>0</v>
      </c>
      <c r="E331" s="428" t="str">
        <f>Rajtlista!E331</f>
        <v/>
      </c>
      <c r="F331" s="256" t="str">
        <f>Rajtlista!F331</f>
        <v/>
      </c>
      <c r="G331" s="431" t="str">
        <f>Rajtlista!G331</f>
        <v/>
      </c>
      <c r="H331" s="331"/>
      <c r="I331" s="299">
        <f>'Lövészet beíró'!G325</f>
        <v>0</v>
      </c>
      <c r="J331" s="300">
        <f>'Lövészet beíró'!H325</f>
        <v>0</v>
      </c>
      <c r="K331" s="300">
        <f>'Lövészet beíró'!I325</f>
        <v>0</v>
      </c>
      <c r="L331" s="301">
        <f>'Lövészet beíró'!J325</f>
        <v>0</v>
      </c>
      <c r="M331" s="332" t="str">
        <f>IF(B331&gt;0,Rajtlista!H331,"")</f>
        <v/>
      </c>
      <c r="N331" s="332" t="s">
        <v>34</v>
      </c>
      <c r="O331" s="303" t="str">
        <f t="shared" si="578"/>
        <v/>
      </c>
      <c r="P331" s="304" t="str">
        <f t="shared" ref="P331" si="607">IFERROR(RANK(O331,O318:O332,1),"")</f>
        <v/>
      </c>
      <c r="Q331" s="302" t="str">
        <f t="shared" si="580"/>
        <v/>
      </c>
      <c r="R331" s="333" t="str">
        <f t="shared" ref="R331" si="608">IFERROR(RANK(Q331,Q318:Q332,1),"")</f>
        <v/>
      </c>
      <c r="S331" s="82">
        <f t="shared" si="486"/>
        <v>0</v>
      </c>
      <c r="T331" s="330" t="str">
        <f>IFERROR(ROUND(IFERROR(N331-M331-O331,0)+(SUM(I331:L331)*VLOOKUP(D331,Kategóriák!$C:$N,11,FALSE)/24/60/60),10),"")</f>
        <v/>
      </c>
      <c r="U331" s="82"/>
      <c r="V331" s="445" t="str">
        <f t="shared" si="493"/>
        <v/>
      </c>
    </row>
    <row r="332" spans="2:22" ht="18.600000000000001" hidden="1" customHeight="1" outlineLevel="1" x14ac:dyDescent="0.25">
      <c r="B332" s="187">
        <f>Rajtlista!B332</f>
        <v>0</v>
      </c>
      <c r="C332" s="255" t="str">
        <f>Rajtlista!C332</f>
        <v/>
      </c>
      <c r="D332" s="256">
        <f t="shared" si="584"/>
        <v>0</v>
      </c>
      <c r="E332" s="428" t="str">
        <f>Rajtlista!E332</f>
        <v/>
      </c>
      <c r="F332" s="256" t="str">
        <f>Rajtlista!F332</f>
        <v/>
      </c>
      <c r="G332" s="431" t="str">
        <f>Rajtlista!G332</f>
        <v/>
      </c>
      <c r="H332" s="331"/>
      <c r="I332" s="299">
        <f>'Lövészet beíró'!G326</f>
        <v>0</v>
      </c>
      <c r="J332" s="300">
        <f>'Lövészet beíró'!H326</f>
        <v>0</v>
      </c>
      <c r="K332" s="300">
        <f>'Lövészet beíró'!I326</f>
        <v>0</v>
      </c>
      <c r="L332" s="301">
        <f>'Lövészet beíró'!J326</f>
        <v>0</v>
      </c>
      <c r="M332" s="332" t="str">
        <f>IF(B332&gt;0,Rajtlista!H332,"")</f>
        <v/>
      </c>
      <c r="N332" s="332" t="s">
        <v>34</v>
      </c>
      <c r="O332" s="303" t="str">
        <f t="shared" si="578"/>
        <v/>
      </c>
      <c r="P332" s="304" t="str">
        <f t="shared" ref="P332" si="609">IFERROR(RANK(O332,O318:O332,1),"")</f>
        <v/>
      </c>
      <c r="Q332" s="302" t="str">
        <f t="shared" si="580"/>
        <v/>
      </c>
      <c r="R332" s="333" t="str">
        <f t="shared" ref="R332" si="610">IFERROR(RANK(Q332,Q318:Q332,1),"")</f>
        <v/>
      </c>
      <c r="S332" s="82">
        <f t="shared" si="486"/>
        <v>0</v>
      </c>
      <c r="T332" s="330" t="str">
        <f>IFERROR(ROUND(IFERROR(N332-M332-O332,0)+(SUM(I332:L332)*VLOOKUP(D332,Kategóriák!$C:$N,11,FALSE)/24/60/60),10),"")</f>
        <v/>
      </c>
      <c r="U332" s="82"/>
      <c r="V332" s="445" t="str">
        <f t="shared" si="493"/>
        <v/>
      </c>
    </row>
    <row r="333" spans="2:22" ht="18.600000000000001" customHeight="1" outlineLevel="1" thickBot="1" x14ac:dyDescent="0.3">
      <c r="B333" s="334"/>
      <c r="C333" s="335"/>
      <c r="D333" s="336"/>
      <c r="E333" s="429"/>
      <c r="F333" s="336"/>
      <c r="G333" s="432"/>
      <c r="H333" s="336"/>
      <c r="I333" s="337"/>
      <c r="J333" s="337"/>
      <c r="K333" s="337"/>
      <c r="L333" s="337"/>
      <c r="M333" s="338"/>
      <c r="N333" s="338" t="s">
        <v>34</v>
      </c>
      <c r="O333" s="339"/>
      <c r="P333" s="454"/>
      <c r="Q333" s="339"/>
      <c r="R333" s="340"/>
      <c r="S333" s="82">
        <f t="shared" ref="S333:S349" si="611">+B333</f>
        <v>0</v>
      </c>
      <c r="T333" s="330" t="str">
        <f>IFERROR(ROUND(IFERROR(N333-M333-O333,0)+(SUM(I333:L333)*VLOOKUP(D333,Kategóriák!$C:$N,11,FALSE)/24/60/60),10),"")</f>
        <v/>
      </c>
      <c r="U333" s="82"/>
      <c r="V333" s="445" t="str">
        <f t="shared" si="493"/>
        <v/>
      </c>
    </row>
    <row r="334" spans="2:22" ht="18.600000000000001" hidden="1" customHeight="1" thickBot="1" x14ac:dyDescent="0.3">
      <c r="B334" s="509">
        <f>+Rajtlista!B334:G334</f>
        <v>0</v>
      </c>
      <c r="C334" s="510"/>
      <c r="D334" s="511"/>
      <c r="E334" s="511"/>
      <c r="F334" s="511"/>
      <c r="G334" s="512"/>
      <c r="H334" s="341"/>
      <c r="I334" s="280" t="e">
        <f>'Lövészet beíró'!G328</f>
        <v>#N/A</v>
      </c>
      <c r="J334" s="281" t="e">
        <f>'Lövészet beíró'!H328</f>
        <v>#N/A</v>
      </c>
      <c r="K334" s="281" t="e">
        <f>'Lövészet beíró'!I328</f>
        <v>#N/A</v>
      </c>
      <c r="L334" s="282" t="e">
        <f>'Lövészet beíró'!J328</f>
        <v>#N/A</v>
      </c>
      <c r="M334" s="326"/>
      <c r="N334" s="326" t="s">
        <v>34</v>
      </c>
      <c r="O334" s="283"/>
      <c r="P334" s="453"/>
      <c r="Q334" s="283"/>
      <c r="R334" s="327"/>
      <c r="S334" s="82">
        <f t="shared" si="611"/>
        <v>0</v>
      </c>
      <c r="T334" s="330" t="str">
        <f>IFERROR(ROUND(IFERROR(N334-M334-O334,0)+(SUM(I334:L334)*VLOOKUP(D334,Kategóriák!$C:$N,11,FALSE)/24/60/60),10),"")</f>
        <v/>
      </c>
      <c r="U334" s="82"/>
      <c r="V334" s="445" t="str">
        <f t="shared" si="493"/>
        <v/>
      </c>
    </row>
    <row r="335" spans="2:22" ht="18.600000000000001" hidden="1" customHeight="1" outlineLevel="1" x14ac:dyDescent="0.25">
      <c r="B335" s="286">
        <f>Rajtlista!B335</f>
        <v>0</v>
      </c>
      <c r="C335" s="287" t="str">
        <f>Rajtlista!C335</f>
        <v/>
      </c>
      <c r="D335" s="288">
        <f>+B334</f>
        <v>0</v>
      </c>
      <c r="E335" s="427" t="str">
        <f>Rajtlista!E335</f>
        <v/>
      </c>
      <c r="F335" s="288" t="str">
        <f>Rajtlista!F335</f>
        <v/>
      </c>
      <c r="G335" s="430" t="str">
        <f>Rajtlista!G335</f>
        <v/>
      </c>
      <c r="H335" s="328"/>
      <c r="I335" s="291">
        <f>'Lövészet beíró'!G329</f>
        <v>0</v>
      </c>
      <c r="J335" s="292">
        <f>'Lövészet beíró'!H329</f>
        <v>0</v>
      </c>
      <c r="K335" s="292">
        <f>'Lövészet beíró'!I329</f>
        <v>0</v>
      </c>
      <c r="L335" s="293">
        <f>'Lövészet beíró'!J329</f>
        <v>0</v>
      </c>
      <c r="M335" s="329" t="str">
        <f>IF(B335&gt;0,Rajtlista!H335,"")</f>
        <v/>
      </c>
      <c r="N335" s="329" t="s">
        <v>34</v>
      </c>
      <c r="O335" s="295" t="str">
        <f t="shared" ref="O335:O349" si="612">IFERROR(N335-M335,"")</f>
        <v/>
      </c>
      <c r="P335" s="296" t="str">
        <f t="shared" ref="P335" si="613">IFERROR(RANK(O335,O335:O349,1),"")</f>
        <v/>
      </c>
      <c r="Q335" s="294" t="str">
        <f t="shared" ref="Q335:Q349" si="614">IF(F335="HUN",O335,"")</f>
        <v/>
      </c>
      <c r="R335" s="296" t="str">
        <f t="shared" ref="R335" si="615">IFERROR(RANK(Q335,Q335:Q349,1),"")</f>
        <v/>
      </c>
      <c r="S335" s="82">
        <f t="shared" si="611"/>
        <v>0</v>
      </c>
      <c r="T335" s="330" t="str">
        <f>IFERROR(ROUND(IFERROR(N335-M335-O335,0)+(SUM(I335:L335)*VLOOKUP(D335,Kategóriák!$C:$N,11,FALSE)/24/60/60),10),"")</f>
        <v/>
      </c>
      <c r="U335" s="82"/>
      <c r="V335" s="445" t="str">
        <f t="shared" si="493"/>
        <v/>
      </c>
    </row>
    <row r="336" spans="2:22" ht="18.600000000000001" hidden="1" customHeight="1" outlineLevel="1" x14ac:dyDescent="0.25">
      <c r="B336" s="187">
        <f>Rajtlista!B336</f>
        <v>0</v>
      </c>
      <c r="C336" s="255" t="str">
        <f>Rajtlista!C336</f>
        <v/>
      </c>
      <c r="D336" s="256">
        <f>+D335</f>
        <v>0</v>
      </c>
      <c r="E336" s="428" t="str">
        <f>Rajtlista!E336</f>
        <v/>
      </c>
      <c r="F336" s="256" t="str">
        <f>Rajtlista!F336</f>
        <v/>
      </c>
      <c r="G336" s="431" t="str">
        <f>Rajtlista!G336</f>
        <v/>
      </c>
      <c r="H336" s="331"/>
      <c r="I336" s="299">
        <f>'Lövészet beíró'!G330</f>
        <v>0</v>
      </c>
      <c r="J336" s="300">
        <f>'Lövészet beíró'!H330</f>
        <v>0</v>
      </c>
      <c r="K336" s="300">
        <f>'Lövészet beíró'!I330</f>
        <v>0</v>
      </c>
      <c r="L336" s="301">
        <f>'Lövészet beíró'!J330</f>
        <v>0</v>
      </c>
      <c r="M336" s="332" t="str">
        <f>IF(B336&gt;0,Rajtlista!H336,"")</f>
        <v/>
      </c>
      <c r="N336" s="332" t="s">
        <v>34</v>
      </c>
      <c r="O336" s="303" t="str">
        <f t="shared" si="612"/>
        <v/>
      </c>
      <c r="P336" s="304" t="str">
        <f t="shared" ref="P336" si="616">IFERROR(RANK(O336,O335:O349,1),"")</f>
        <v/>
      </c>
      <c r="Q336" s="302" t="str">
        <f t="shared" si="614"/>
        <v/>
      </c>
      <c r="R336" s="333" t="str">
        <f t="shared" ref="R336" si="617">IFERROR(RANK(Q336,Q335:Q349,1),"")</f>
        <v/>
      </c>
      <c r="S336" s="82">
        <f t="shared" si="611"/>
        <v>0</v>
      </c>
      <c r="T336" s="330" t="str">
        <f>IFERROR(ROUND(IFERROR(N336-M336-O336,0)+(SUM(I336:L336)*VLOOKUP(D336,Kategóriák!$C:$N,11,FALSE)/24/60/60),10),"")</f>
        <v/>
      </c>
      <c r="U336" s="82"/>
      <c r="V336" s="445" t="str">
        <f t="shared" ref="V336:V349" si="618">IFERROR(IF((N336-M336)&lt;0,"HIBA!",""),"")</f>
        <v/>
      </c>
    </row>
    <row r="337" spans="1:22" ht="18.600000000000001" hidden="1" customHeight="1" outlineLevel="1" x14ac:dyDescent="0.25">
      <c r="B337" s="187">
        <f>Rajtlista!B337</f>
        <v>0</v>
      </c>
      <c r="C337" s="255" t="str">
        <f>Rajtlista!C337</f>
        <v/>
      </c>
      <c r="D337" s="256">
        <f t="shared" ref="D337:D349" si="619">+D336</f>
        <v>0</v>
      </c>
      <c r="E337" s="428" t="str">
        <f>Rajtlista!E337</f>
        <v/>
      </c>
      <c r="F337" s="256" t="str">
        <f>Rajtlista!F337</f>
        <v/>
      </c>
      <c r="G337" s="431" t="str">
        <f>Rajtlista!G337</f>
        <v/>
      </c>
      <c r="H337" s="331"/>
      <c r="I337" s="299">
        <f>'Lövészet beíró'!G331</f>
        <v>0</v>
      </c>
      <c r="J337" s="300">
        <f>'Lövészet beíró'!H331</f>
        <v>0</v>
      </c>
      <c r="K337" s="300">
        <f>'Lövészet beíró'!I331</f>
        <v>0</v>
      </c>
      <c r="L337" s="301">
        <f>'Lövészet beíró'!J331</f>
        <v>0</v>
      </c>
      <c r="M337" s="332" t="str">
        <f>IF(B337&gt;0,Rajtlista!H337,"")</f>
        <v/>
      </c>
      <c r="N337" s="332" t="s">
        <v>34</v>
      </c>
      <c r="O337" s="303" t="str">
        <f t="shared" si="612"/>
        <v/>
      </c>
      <c r="P337" s="304" t="str">
        <f t="shared" ref="P337" si="620">IFERROR(RANK(O337,O335:O349,1),"")</f>
        <v/>
      </c>
      <c r="Q337" s="302" t="str">
        <f t="shared" si="614"/>
        <v/>
      </c>
      <c r="R337" s="333" t="str">
        <f t="shared" ref="R337" si="621">IFERROR(RANK(Q337,Q335:Q349,1),"")</f>
        <v/>
      </c>
      <c r="S337" s="82">
        <f t="shared" si="611"/>
        <v>0</v>
      </c>
      <c r="T337" s="330" t="str">
        <f>IFERROR(ROUND(IFERROR(N337-M337-O337,0)+(SUM(I337:L337)*VLOOKUP(D337,Kategóriák!$C:$N,11,FALSE)/24/60/60),10),"")</f>
        <v/>
      </c>
      <c r="U337" s="82"/>
      <c r="V337" s="445" t="str">
        <f t="shared" si="618"/>
        <v/>
      </c>
    </row>
    <row r="338" spans="1:22" ht="18.600000000000001" hidden="1" customHeight="1" outlineLevel="1" x14ac:dyDescent="0.25">
      <c r="B338" s="187">
        <f>Rajtlista!B338</f>
        <v>0</v>
      </c>
      <c r="C338" s="255" t="str">
        <f>Rajtlista!C338</f>
        <v/>
      </c>
      <c r="D338" s="256">
        <f t="shared" si="619"/>
        <v>0</v>
      </c>
      <c r="E338" s="428" t="str">
        <f>Rajtlista!E338</f>
        <v/>
      </c>
      <c r="F338" s="256" t="str">
        <f>Rajtlista!F338</f>
        <v/>
      </c>
      <c r="G338" s="431" t="str">
        <f>Rajtlista!G338</f>
        <v/>
      </c>
      <c r="H338" s="331"/>
      <c r="I338" s="299">
        <f>'Lövészet beíró'!G332</f>
        <v>0</v>
      </c>
      <c r="J338" s="300">
        <f>'Lövészet beíró'!H332</f>
        <v>0</v>
      </c>
      <c r="K338" s="300">
        <f>'Lövészet beíró'!I332</f>
        <v>0</v>
      </c>
      <c r="L338" s="301">
        <f>'Lövészet beíró'!J332</f>
        <v>0</v>
      </c>
      <c r="M338" s="332" t="str">
        <f>IF(B338&gt;0,Rajtlista!H338,"")</f>
        <v/>
      </c>
      <c r="N338" s="332" t="s">
        <v>34</v>
      </c>
      <c r="O338" s="303" t="str">
        <f t="shared" si="612"/>
        <v/>
      </c>
      <c r="P338" s="304" t="str">
        <f t="shared" ref="P338" si="622">IFERROR(RANK(O338,O335:O349,1),"")</f>
        <v/>
      </c>
      <c r="Q338" s="302" t="str">
        <f t="shared" si="614"/>
        <v/>
      </c>
      <c r="R338" s="333" t="str">
        <f t="shared" ref="R338" si="623">IFERROR(RANK(Q338,Q335:Q349,1),"")</f>
        <v/>
      </c>
      <c r="S338" s="82">
        <f t="shared" si="611"/>
        <v>0</v>
      </c>
      <c r="T338" s="330" t="str">
        <f>IFERROR(ROUND(IFERROR(N338-M338-O338,0)+(SUM(I338:L338)*VLOOKUP(D338,Kategóriák!$C:$N,11,FALSE)/24/60/60),10),"")</f>
        <v/>
      </c>
      <c r="U338" s="82"/>
      <c r="V338" s="445" t="str">
        <f t="shared" si="618"/>
        <v/>
      </c>
    </row>
    <row r="339" spans="1:22" ht="18.600000000000001" hidden="1" customHeight="1" outlineLevel="1" x14ac:dyDescent="0.25">
      <c r="B339" s="187">
        <f>Rajtlista!B339</f>
        <v>0</v>
      </c>
      <c r="C339" s="255" t="str">
        <f>Rajtlista!C339</f>
        <v/>
      </c>
      <c r="D339" s="256">
        <f t="shared" si="619"/>
        <v>0</v>
      </c>
      <c r="E339" s="428" t="str">
        <f>Rajtlista!E339</f>
        <v/>
      </c>
      <c r="F339" s="256" t="str">
        <f>Rajtlista!F339</f>
        <v/>
      </c>
      <c r="G339" s="431" t="str">
        <f>Rajtlista!G339</f>
        <v/>
      </c>
      <c r="H339" s="331"/>
      <c r="I339" s="299">
        <f>'Lövészet beíró'!G333</f>
        <v>0</v>
      </c>
      <c r="J339" s="300">
        <f>'Lövészet beíró'!H333</f>
        <v>0</v>
      </c>
      <c r="K339" s="300">
        <f>'Lövészet beíró'!I333</f>
        <v>0</v>
      </c>
      <c r="L339" s="301">
        <f>'Lövészet beíró'!J333</f>
        <v>0</v>
      </c>
      <c r="M339" s="332" t="str">
        <f>IF(B339&gt;0,Rajtlista!H339,"")</f>
        <v/>
      </c>
      <c r="N339" s="332" t="s">
        <v>34</v>
      </c>
      <c r="O339" s="303" t="str">
        <f t="shared" si="612"/>
        <v/>
      </c>
      <c r="P339" s="304" t="str">
        <f t="shared" ref="P339" si="624">IFERROR(RANK(O339,O335:O349,1),"")</f>
        <v/>
      </c>
      <c r="Q339" s="302" t="str">
        <f t="shared" si="614"/>
        <v/>
      </c>
      <c r="R339" s="333" t="str">
        <f t="shared" ref="R339" si="625">IFERROR(RANK(Q339,Q335:Q349,1),"")</f>
        <v/>
      </c>
      <c r="S339" s="82">
        <f t="shared" si="611"/>
        <v>0</v>
      </c>
      <c r="T339" s="330" t="str">
        <f>IFERROR(ROUND(IFERROR(N339-M339-O339,0)+(SUM(I339:L339)*VLOOKUP(D339,Kategóriák!$C:$N,11,FALSE)/24/60/60),10),"")</f>
        <v/>
      </c>
      <c r="U339" s="82"/>
      <c r="V339" s="445" t="str">
        <f t="shared" si="618"/>
        <v/>
      </c>
    </row>
    <row r="340" spans="1:22" ht="18.600000000000001" hidden="1" customHeight="1" outlineLevel="1" x14ac:dyDescent="0.25">
      <c r="B340" s="187">
        <f>Rajtlista!B340</f>
        <v>0</v>
      </c>
      <c r="C340" s="255" t="str">
        <f>Rajtlista!C340</f>
        <v/>
      </c>
      <c r="D340" s="256">
        <f t="shared" si="619"/>
        <v>0</v>
      </c>
      <c r="E340" s="428" t="str">
        <f>Rajtlista!E340</f>
        <v/>
      </c>
      <c r="F340" s="256" t="str">
        <f>Rajtlista!F340</f>
        <v/>
      </c>
      <c r="G340" s="431" t="str">
        <f>Rajtlista!G340</f>
        <v/>
      </c>
      <c r="H340" s="331"/>
      <c r="I340" s="299">
        <f>'Lövészet beíró'!G334</f>
        <v>0</v>
      </c>
      <c r="J340" s="300">
        <f>'Lövészet beíró'!H334</f>
        <v>0</v>
      </c>
      <c r="K340" s="300">
        <f>'Lövészet beíró'!I334</f>
        <v>0</v>
      </c>
      <c r="L340" s="301">
        <f>'Lövészet beíró'!J334</f>
        <v>0</v>
      </c>
      <c r="M340" s="332" t="str">
        <f>IF(B340&gt;0,Rajtlista!H340,"")</f>
        <v/>
      </c>
      <c r="N340" s="332" t="s">
        <v>34</v>
      </c>
      <c r="O340" s="303" t="str">
        <f t="shared" si="612"/>
        <v/>
      </c>
      <c r="P340" s="304" t="str">
        <f t="shared" ref="P340" si="626">IFERROR(RANK(O340,O335:O349,1),"")</f>
        <v/>
      </c>
      <c r="Q340" s="302" t="str">
        <f t="shared" si="614"/>
        <v/>
      </c>
      <c r="R340" s="333" t="str">
        <f t="shared" ref="R340" si="627">IFERROR(RANK(Q340,Q335:Q349,1),"")</f>
        <v/>
      </c>
      <c r="S340" s="82">
        <f t="shared" si="611"/>
        <v>0</v>
      </c>
      <c r="T340" s="330" t="str">
        <f>IFERROR(ROUND(IFERROR(N340-M340-O340,0)+(SUM(I340:L340)*VLOOKUP(D340,Kategóriák!$C:$N,11,FALSE)/24/60/60),10),"")</f>
        <v/>
      </c>
      <c r="U340" s="82"/>
      <c r="V340" s="445" t="str">
        <f t="shared" si="618"/>
        <v/>
      </c>
    </row>
    <row r="341" spans="1:22" ht="18.600000000000001" hidden="1" customHeight="1" outlineLevel="1" x14ac:dyDescent="0.25">
      <c r="B341" s="187">
        <f>Rajtlista!B341</f>
        <v>0</v>
      </c>
      <c r="C341" s="255" t="str">
        <f>Rajtlista!C341</f>
        <v/>
      </c>
      <c r="D341" s="256">
        <f t="shared" si="619"/>
        <v>0</v>
      </c>
      <c r="E341" s="428" t="str">
        <f>Rajtlista!E341</f>
        <v/>
      </c>
      <c r="F341" s="256" t="str">
        <f>Rajtlista!F341</f>
        <v/>
      </c>
      <c r="G341" s="431" t="str">
        <f>Rajtlista!G341</f>
        <v/>
      </c>
      <c r="H341" s="331"/>
      <c r="I341" s="299">
        <f>'Lövészet beíró'!G335</f>
        <v>0</v>
      </c>
      <c r="J341" s="300">
        <f>'Lövészet beíró'!H335</f>
        <v>0</v>
      </c>
      <c r="K341" s="300">
        <f>'Lövészet beíró'!I335</f>
        <v>0</v>
      </c>
      <c r="L341" s="301">
        <f>'Lövészet beíró'!J335</f>
        <v>0</v>
      </c>
      <c r="M341" s="332" t="str">
        <f>IF(B341&gt;0,Rajtlista!H341,"")</f>
        <v/>
      </c>
      <c r="N341" s="332" t="s">
        <v>34</v>
      </c>
      <c r="O341" s="303" t="str">
        <f t="shared" si="612"/>
        <v/>
      </c>
      <c r="P341" s="304" t="str">
        <f t="shared" ref="P341" si="628">IFERROR(RANK(O341,O335:O349,1),"")</f>
        <v/>
      </c>
      <c r="Q341" s="302" t="str">
        <f t="shared" si="614"/>
        <v/>
      </c>
      <c r="R341" s="333" t="str">
        <f t="shared" ref="R341" si="629">IFERROR(RANK(Q341,Q335:Q349,1),"")</f>
        <v/>
      </c>
      <c r="S341" s="82">
        <f t="shared" si="611"/>
        <v>0</v>
      </c>
      <c r="T341" s="330" t="str">
        <f>IFERROR(ROUND(IFERROR(N341-M341-O341,0)+(SUM(I341:L341)*VLOOKUP(D341,Kategóriák!$C:$N,11,FALSE)/24/60/60),10),"")</f>
        <v/>
      </c>
      <c r="U341" s="82"/>
      <c r="V341" s="445" t="str">
        <f t="shared" si="618"/>
        <v/>
      </c>
    </row>
    <row r="342" spans="1:22" ht="18.600000000000001" hidden="1" customHeight="1" outlineLevel="1" x14ac:dyDescent="0.25">
      <c r="B342" s="187">
        <f>Rajtlista!B342</f>
        <v>0</v>
      </c>
      <c r="C342" s="255" t="str">
        <f>Rajtlista!C342</f>
        <v/>
      </c>
      <c r="D342" s="256">
        <f t="shared" si="619"/>
        <v>0</v>
      </c>
      <c r="E342" s="428" t="str">
        <f>Rajtlista!E342</f>
        <v/>
      </c>
      <c r="F342" s="256" t="str">
        <f>Rajtlista!F342</f>
        <v/>
      </c>
      <c r="G342" s="431" t="str">
        <f>Rajtlista!G342</f>
        <v/>
      </c>
      <c r="H342" s="331"/>
      <c r="I342" s="299">
        <f>'Lövészet beíró'!G336</f>
        <v>0</v>
      </c>
      <c r="J342" s="300">
        <f>'Lövészet beíró'!H336</f>
        <v>0</v>
      </c>
      <c r="K342" s="300">
        <f>'Lövészet beíró'!I336</f>
        <v>0</v>
      </c>
      <c r="L342" s="301">
        <f>'Lövészet beíró'!J336</f>
        <v>0</v>
      </c>
      <c r="M342" s="332" t="str">
        <f>IF(B342&gt;0,Rajtlista!H342,"")</f>
        <v/>
      </c>
      <c r="N342" s="332" t="s">
        <v>34</v>
      </c>
      <c r="O342" s="303" t="str">
        <f t="shared" si="612"/>
        <v/>
      </c>
      <c r="P342" s="304" t="str">
        <f t="shared" ref="P342" si="630">IFERROR(RANK(O342,O335:O349,1),"")</f>
        <v/>
      </c>
      <c r="Q342" s="302" t="str">
        <f t="shared" si="614"/>
        <v/>
      </c>
      <c r="R342" s="333" t="str">
        <f t="shared" ref="R342" si="631">IFERROR(RANK(Q342,Q335:Q349,1),"")</f>
        <v/>
      </c>
      <c r="S342" s="82">
        <f t="shared" si="611"/>
        <v>0</v>
      </c>
      <c r="T342" s="330" t="str">
        <f>IFERROR(ROUND(IFERROR(N342-M342-O342,0)+(SUM(I342:L342)*VLOOKUP(D342,Kategóriák!$C:$N,11,FALSE)/24/60/60),10),"")</f>
        <v/>
      </c>
      <c r="U342" s="82"/>
      <c r="V342" s="445" t="str">
        <f t="shared" si="618"/>
        <v/>
      </c>
    </row>
    <row r="343" spans="1:22" ht="18.600000000000001" hidden="1" customHeight="1" outlineLevel="1" x14ac:dyDescent="0.25">
      <c r="B343" s="187">
        <f>Rajtlista!B343</f>
        <v>0</v>
      </c>
      <c r="C343" s="255" t="str">
        <f>Rajtlista!C343</f>
        <v/>
      </c>
      <c r="D343" s="256">
        <f t="shared" si="619"/>
        <v>0</v>
      </c>
      <c r="E343" s="428" t="str">
        <f>Rajtlista!E343</f>
        <v/>
      </c>
      <c r="F343" s="256" t="str">
        <f>Rajtlista!F343</f>
        <v/>
      </c>
      <c r="G343" s="431" t="str">
        <f>Rajtlista!G343</f>
        <v/>
      </c>
      <c r="H343" s="331"/>
      <c r="I343" s="299">
        <f>'Lövészet beíró'!G337</f>
        <v>0</v>
      </c>
      <c r="J343" s="300">
        <f>'Lövészet beíró'!H337</f>
        <v>0</v>
      </c>
      <c r="K343" s="300">
        <f>'Lövészet beíró'!I337</f>
        <v>0</v>
      </c>
      <c r="L343" s="301">
        <f>'Lövészet beíró'!J337</f>
        <v>0</v>
      </c>
      <c r="M343" s="332" t="str">
        <f>IF(B343&gt;0,Rajtlista!H343,"")</f>
        <v/>
      </c>
      <c r="N343" s="332" t="s">
        <v>34</v>
      </c>
      <c r="O343" s="303" t="str">
        <f t="shared" si="612"/>
        <v/>
      </c>
      <c r="P343" s="304" t="str">
        <f t="shared" ref="P343" si="632">IFERROR(RANK(O343,O335:O349,1),"")</f>
        <v/>
      </c>
      <c r="Q343" s="302" t="str">
        <f t="shared" si="614"/>
        <v/>
      </c>
      <c r="R343" s="333" t="str">
        <f t="shared" ref="R343" si="633">IFERROR(RANK(Q343,Q335:Q349,1),"")</f>
        <v/>
      </c>
      <c r="S343" s="82">
        <f t="shared" si="611"/>
        <v>0</v>
      </c>
      <c r="T343" s="330" t="str">
        <f>IFERROR(ROUND(IFERROR(N343-M343-O343,0)+(SUM(I343:L343)*VLOOKUP(D343,Kategóriák!$C:$N,11,FALSE)/24/60/60),10),"")</f>
        <v/>
      </c>
      <c r="U343" s="82"/>
      <c r="V343" s="445" t="str">
        <f t="shared" si="618"/>
        <v/>
      </c>
    </row>
    <row r="344" spans="1:22" ht="18.600000000000001" hidden="1" customHeight="1" outlineLevel="1" x14ac:dyDescent="0.25">
      <c r="B344" s="187">
        <f>Rajtlista!B344</f>
        <v>0</v>
      </c>
      <c r="C344" s="255" t="str">
        <f>Rajtlista!C344</f>
        <v/>
      </c>
      <c r="D344" s="256">
        <f t="shared" si="619"/>
        <v>0</v>
      </c>
      <c r="E344" s="428" t="str">
        <f>Rajtlista!E344</f>
        <v/>
      </c>
      <c r="F344" s="256" t="str">
        <f>Rajtlista!F344</f>
        <v/>
      </c>
      <c r="G344" s="431" t="str">
        <f>Rajtlista!G344</f>
        <v/>
      </c>
      <c r="H344" s="331"/>
      <c r="I344" s="299">
        <f>'Lövészet beíró'!G338</f>
        <v>0</v>
      </c>
      <c r="J344" s="300">
        <f>'Lövészet beíró'!H338</f>
        <v>0</v>
      </c>
      <c r="K344" s="300">
        <f>'Lövészet beíró'!I338</f>
        <v>0</v>
      </c>
      <c r="L344" s="301">
        <f>'Lövészet beíró'!J338</f>
        <v>0</v>
      </c>
      <c r="M344" s="332" t="str">
        <f>IF(B344&gt;0,Rajtlista!H344,"")</f>
        <v/>
      </c>
      <c r="N344" s="332" t="s">
        <v>34</v>
      </c>
      <c r="O344" s="303" t="str">
        <f t="shared" si="612"/>
        <v/>
      </c>
      <c r="P344" s="304" t="str">
        <f t="shared" ref="P344" si="634">IFERROR(RANK(O344,O335:O349,1),"")</f>
        <v/>
      </c>
      <c r="Q344" s="302" t="str">
        <f t="shared" si="614"/>
        <v/>
      </c>
      <c r="R344" s="333" t="str">
        <f t="shared" ref="R344" si="635">IFERROR(RANK(Q344,Q335:Q349,1),"")</f>
        <v/>
      </c>
      <c r="S344" s="82">
        <f t="shared" si="611"/>
        <v>0</v>
      </c>
      <c r="T344" s="330" t="str">
        <f>IFERROR(ROUND(IFERROR(N344-M344-O344,0)+(SUM(I344:L344)*VLOOKUP(D344,Kategóriák!$C:$N,11,FALSE)/24/60/60),10),"")</f>
        <v/>
      </c>
      <c r="U344" s="82"/>
      <c r="V344" s="445" t="str">
        <f t="shared" si="618"/>
        <v/>
      </c>
    </row>
    <row r="345" spans="1:22" ht="18.600000000000001" hidden="1" customHeight="1" outlineLevel="1" x14ac:dyDescent="0.25">
      <c r="B345" s="187">
        <f>Rajtlista!B345</f>
        <v>0</v>
      </c>
      <c r="C345" s="255" t="str">
        <f>Rajtlista!C345</f>
        <v/>
      </c>
      <c r="D345" s="256">
        <f t="shared" si="619"/>
        <v>0</v>
      </c>
      <c r="E345" s="428" t="str">
        <f>Rajtlista!E345</f>
        <v/>
      </c>
      <c r="F345" s="256" t="str">
        <f>Rajtlista!F345</f>
        <v/>
      </c>
      <c r="G345" s="431" t="str">
        <f>Rajtlista!G345</f>
        <v/>
      </c>
      <c r="H345" s="331"/>
      <c r="I345" s="299">
        <f>'Lövészet beíró'!G339</f>
        <v>0</v>
      </c>
      <c r="J345" s="300">
        <f>'Lövészet beíró'!H339</f>
        <v>0</v>
      </c>
      <c r="K345" s="300">
        <f>'Lövészet beíró'!I339</f>
        <v>0</v>
      </c>
      <c r="L345" s="301">
        <f>'Lövészet beíró'!J339</f>
        <v>0</v>
      </c>
      <c r="M345" s="332" t="str">
        <f>IF(B345&gt;0,Rajtlista!H345,"")</f>
        <v/>
      </c>
      <c r="N345" s="332" t="s">
        <v>34</v>
      </c>
      <c r="O345" s="303" t="str">
        <f t="shared" si="612"/>
        <v/>
      </c>
      <c r="P345" s="304" t="str">
        <f t="shared" ref="P345" si="636">IFERROR(RANK(O345,O335:O349,1),"")</f>
        <v/>
      </c>
      <c r="Q345" s="302" t="str">
        <f t="shared" si="614"/>
        <v/>
      </c>
      <c r="R345" s="333" t="str">
        <f t="shared" ref="R345" si="637">IFERROR(RANK(Q345,Q335:Q349,1),"")</f>
        <v/>
      </c>
      <c r="S345" s="82">
        <f t="shared" si="611"/>
        <v>0</v>
      </c>
      <c r="T345" s="330" t="str">
        <f>IFERROR(ROUND(IFERROR(N345-M345-O345,0)+(SUM(I345:L345)*VLOOKUP(D345,Kategóriák!$C:$N,11,FALSE)/24/60/60),10),"")</f>
        <v/>
      </c>
      <c r="U345" s="82"/>
      <c r="V345" s="445" t="str">
        <f t="shared" si="618"/>
        <v/>
      </c>
    </row>
    <row r="346" spans="1:22" ht="18.600000000000001" hidden="1" customHeight="1" outlineLevel="1" x14ac:dyDescent="0.25">
      <c r="B346" s="187">
        <f>Rajtlista!B346</f>
        <v>0</v>
      </c>
      <c r="C346" s="255" t="str">
        <f>Rajtlista!C346</f>
        <v/>
      </c>
      <c r="D346" s="256">
        <f t="shared" si="619"/>
        <v>0</v>
      </c>
      <c r="E346" s="428" t="str">
        <f>Rajtlista!E346</f>
        <v/>
      </c>
      <c r="F346" s="256" t="str">
        <f>Rajtlista!F346</f>
        <v/>
      </c>
      <c r="G346" s="431" t="str">
        <f>Rajtlista!G346</f>
        <v/>
      </c>
      <c r="H346" s="331"/>
      <c r="I346" s="299">
        <f>'Lövészet beíró'!G340</f>
        <v>0</v>
      </c>
      <c r="J346" s="300">
        <f>'Lövészet beíró'!H340</f>
        <v>0</v>
      </c>
      <c r="K346" s="300">
        <f>'Lövészet beíró'!I340</f>
        <v>0</v>
      </c>
      <c r="L346" s="301">
        <f>'Lövészet beíró'!J340</f>
        <v>0</v>
      </c>
      <c r="M346" s="332" t="str">
        <f>IF(B346&gt;0,Rajtlista!H346,"")</f>
        <v/>
      </c>
      <c r="N346" s="332" t="s">
        <v>34</v>
      </c>
      <c r="O346" s="303" t="str">
        <f t="shared" si="612"/>
        <v/>
      </c>
      <c r="P346" s="304" t="str">
        <f t="shared" ref="P346" si="638">IFERROR(RANK(O346,O335:O349,1),"")</f>
        <v/>
      </c>
      <c r="Q346" s="302" t="str">
        <f t="shared" si="614"/>
        <v/>
      </c>
      <c r="R346" s="333" t="str">
        <f t="shared" ref="R346" si="639">IFERROR(RANK(Q346,Q335:Q349,1),"")</f>
        <v/>
      </c>
      <c r="S346" s="82">
        <f t="shared" si="611"/>
        <v>0</v>
      </c>
      <c r="T346" s="330" t="str">
        <f>IFERROR(ROUND(IFERROR(N346-M346-O346,0)+(SUM(I346:L346)*VLOOKUP(D346,Kategóriák!$C:$N,11,FALSE)/24/60/60),10),"")</f>
        <v/>
      </c>
      <c r="U346" s="82"/>
      <c r="V346" s="445" t="str">
        <f t="shared" si="618"/>
        <v/>
      </c>
    </row>
    <row r="347" spans="1:22" ht="18.600000000000001" hidden="1" customHeight="1" outlineLevel="1" x14ac:dyDescent="0.25">
      <c r="B347" s="187">
        <f>Rajtlista!B347</f>
        <v>0</v>
      </c>
      <c r="C347" s="255" t="str">
        <f>Rajtlista!C347</f>
        <v/>
      </c>
      <c r="D347" s="256">
        <f t="shared" si="619"/>
        <v>0</v>
      </c>
      <c r="E347" s="428" t="str">
        <f>Rajtlista!E347</f>
        <v/>
      </c>
      <c r="F347" s="256" t="str">
        <f>Rajtlista!F347</f>
        <v/>
      </c>
      <c r="G347" s="431" t="str">
        <f>Rajtlista!G347</f>
        <v/>
      </c>
      <c r="H347" s="331"/>
      <c r="I347" s="299">
        <f>'Lövészet beíró'!G341</f>
        <v>0</v>
      </c>
      <c r="J347" s="300">
        <f>'Lövészet beíró'!H341</f>
        <v>0</v>
      </c>
      <c r="K347" s="300">
        <f>'Lövészet beíró'!I341</f>
        <v>0</v>
      </c>
      <c r="L347" s="301">
        <f>'Lövészet beíró'!J341</f>
        <v>0</v>
      </c>
      <c r="M347" s="332" t="str">
        <f>IF(B347&gt;0,Rajtlista!H347,"")</f>
        <v/>
      </c>
      <c r="N347" s="332" t="s">
        <v>34</v>
      </c>
      <c r="O347" s="303" t="str">
        <f t="shared" si="612"/>
        <v/>
      </c>
      <c r="P347" s="304" t="str">
        <f t="shared" ref="P347" si="640">IFERROR(RANK(O347,O335:O349,1),"")</f>
        <v/>
      </c>
      <c r="Q347" s="302" t="str">
        <f t="shared" si="614"/>
        <v/>
      </c>
      <c r="R347" s="333" t="str">
        <f t="shared" ref="R347" si="641">IFERROR(RANK(Q347,Q335:Q349,1),"")</f>
        <v/>
      </c>
      <c r="S347" s="82">
        <f t="shared" si="611"/>
        <v>0</v>
      </c>
      <c r="T347" s="330" t="str">
        <f>IFERROR(ROUND(IFERROR(N347-M347-O347,0)+(SUM(I347:L347)*VLOOKUP(D347,Kategóriák!$C:$N,11,FALSE)/24/60/60),10),"")</f>
        <v/>
      </c>
      <c r="U347" s="82"/>
      <c r="V347" s="445" t="str">
        <f t="shared" si="618"/>
        <v/>
      </c>
    </row>
    <row r="348" spans="1:22" ht="18.600000000000001" hidden="1" customHeight="1" outlineLevel="1" x14ac:dyDescent="0.25">
      <c r="B348" s="187">
        <f>Rajtlista!B348</f>
        <v>0</v>
      </c>
      <c r="C348" s="255" t="str">
        <f>Rajtlista!C348</f>
        <v/>
      </c>
      <c r="D348" s="256">
        <f t="shared" si="619"/>
        <v>0</v>
      </c>
      <c r="E348" s="428" t="str">
        <f>Rajtlista!E348</f>
        <v/>
      </c>
      <c r="F348" s="256" t="str">
        <f>Rajtlista!F348</f>
        <v/>
      </c>
      <c r="G348" s="431" t="str">
        <f>Rajtlista!G348</f>
        <v/>
      </c>
      <c r="H348" s="331"/>
      <c r="I348" s="299">
        <f>'Lövészet beíró'!G342</f>
        <v>0</v>
      </c>
      <c r="J348" s="300">
        <f>'Lövészet beíró'!H342</f>
        <v>0</v>
      </c>
      <c r="K348" s="300">
        <f>'Lövészet beíró'!I342</f>
        <v>0</v>
      </c>
      <c r="L348" s="301">
        <f>'Lövészet beíró'!J342</f>
        <v>0</v>
      </c>
      <c r="M348" s="332" t="str">
        <f>IF(B348&gt;0,Rajtlista!H348,"")</f>
        <v/>
      </c>
      <c r="N348" s="332" t="s">
        <v>34</v>
      </c>
      <c r="O348" s="303" t="str">
        <f t="shared" si="612"/>
        <v/>
      </c>
      <c r="P348" s="304" t="str">
        <f t="shared" ref="P348" si="642">IFERROR(RANK(O348,O335:O349,1),"")</f>
        <v/>
      </c>
      <c r="Q348" s="302" t="str">
        <f t="shared" si="614"/>
        <v/>
      </c>
      <c r="R348" s="333" t="str">
        <f t="shared" ref="R348" si="643">IFERROR(RANK(Q348,Q335:Q349,1),"")</f>
        <v/>
      </c>
      <c r="S348" s="82">
        <f t="shared" si="611"/>
        <v>0</v>
      </c>
      <c r="T348" s="330" t="str">
        <f>IFERROR(ROUND(IFERROR(N348-M348-O348,0)+(SUM(I348:L348)*VLOOKUP(D348,Kategóriák!$C:$N,11,FALSE)/24/60/60),10),"")</f>
        <v/>
      </c>
      <c r="U348" s="82"/>
      <c r="V348" s="445" t="str">
        <f t="shared" si="618"/>
        <v/>
      </c>
    </row>
    <row r="349" spans="1:22" ht="18.600000000000001" hidden="1" customHeight="1" outlineLevel="1" thickBot="1" x14ac:dyDescent="0.3">
      <c r="B349" s="194">
        <f>Rajtlista!B349</f>
        <v>0</v>
      </c>
      <c r="C349" s="464" t="str">
        <f>Rajtlista!C349</f>
        <v/>
      </c>
      <c r="D349" s="436">
        <f t="shared" si="619"/>
        <v>0</v>
      </c>
      <c r="E349" s="465" t="str">
        <f>Rajtlista!E349</f>
        <v/>
      </c>
      <c r="F349" s="436" t="str">
        <f>Rajtlista!F349</f>
        <v/>
      </c>
      <c r="G349" s="466" t="str">
        <f>Rajtlista!G349</f>
        <v/>
      </c>
      <c r="H349" s="467"/>
      <c r="I349" s="468">
        <f>'Lövészet beíró'!G343</f>
        <v>0</v>
      </c>
      <c r="J349" s="469">
        <f>'Lövészet beíró'!H343</f>
        <v>0</v>
      </c>
      <c r="K349" s="469">
        <f>'Lövészet beíró'!I343</f>
        <v>0</v>
      </c>
      <c r="L349" s="470">
        <f>'Lövészet beíró'!J343</f>
        <v>0</v>
      </c>
      <c r="M349" s="437" t="str">
        <f>IF(B349&gt;0,Rajtlista!H349,"")</f>
        <v/>
      </c>
      <c r="N349" s="437" t="s">
        <v>34</v>
      </c>
      <c r="O349" s="438" t="str">
        <f t="shared" si="612"/>
        <v/>
      </c>
      <c r="P349" s="471" t="str">
        <f t="shared" ref="P349" si="644">IFERROR(RANK(O349,O335:O349,1),"")</f>
        <v/>
      </c>
      <c r="Q349" s="302" t="str">
        <f t="shared" si="614"/>
        <v/>
      </c>
      <c r="R349" s="333" t="str">
        <f t="shared" ref="R349" si="645">IFERROR(RANK(Q349,Q335:Q349,1),"")</f>
        <v/>
      </c>
      <c r="S349" s="82">
        <f t="shared" si="611"/>
        <v>0</v>
      </c>
      <c r="T349" s="330" t="str">
        <f>IFERROR(ROUND(IFERROR(N349-M349-O349,0)+(SUM(I349:L349)*VLOOKUP(D349,Kategóriák!$C:$N,11,FALSE)/24/60/60),10),"")</f>
        <v/>
      </c>
      <c r="U349" s="82"/>
      <c r="V349" s="445" t="str">
        <f t="shared" si="618"/>
        <v/>
      </c>
    </row>
    <row r="350" spans="1:22" ht="14.25" hidden="1" customHeight="1" outlineLevel="1" thickBot="1" x14ac:dyDescent="0.3">
      <c r="B350" s="455"/>
      <c r="C350" s="456"/>
      <c r="D350" s="457"/>
      <c r="E350" s="458"/>
      <c r="F350" s="457"/>
      <c r="G350" s="459"/>
      <c r="H350" s="457"/>
      <c r="I350" s="460"/>
      <c r="J350" s="460"/>
      <c r="K350" s="460"/>
      <c r="L350" s="460"/>
      <c r="M350" s="461"/>
      <c r="N350" s="461"/>
      <c r="O350" s="462"/>
      <c r="P350" s="463"/>
      <c r="Q350" s="339"/>
      <c r="R350" s="340"/>
      <c r="U350" s="82"/>
    </row>
    <row r="351" spans="1:22" collapsed="1" x14ac:dyDescent="0.25">
      <c r="Q351" s="318"/>
      <c r="T351" s="330"/>
    </row>
    <row r="352" spans="1:22" x14ac:dyDescent="0.25">
      <c r="A352" s="74">
        <v>0</v>
      </c>
      <c r="B352" s="83">
        <v>1</v>
      </c>
      <c r="C352" s="74">
        <v>2</v>
      </c>
      <c r="D352" s="83">
        <v>3</v>
      </c>
      <c r="E352" s="74">
        <v>4</v>
      </c>
      <c r="F352" s="83">
        <v>5</v>
      </c>
      <c r="G352" s="74">
        <v>6</v>
      </c>
      <c r="H352" s="83">
        <v>7</v>
      </c>
      <c r="I352" s="74">
        <v>8</v>
      </c>
      <c r="J352" s="83">
        <v>9</v>
      </c>
      <c r="K352" s="74">
        <v>10</v>
      </c>
      <c r="L352" s="83">
        <v>11</v>
      </c>
      <c r="M352" s="74">
        <v>12</v>
      </c>
      <c r="N352" s="83">
        <v>13</v>
      </c>
      <c r="O352" s="74">
        <v>14</v>
      </c>
      <c r="P352" s="203">
        <v>15</v>
      </c>
      <c r="Q352" s="318"/>
    </row>
  </sheetData>
  <autoFilter ref="B4:T349" xr:uid="{00000000-0009-0000-0000-000008000000}">
    <filterColumn colId="0">
      <filters blank="1">
        <filter val="1"/>
        <filter val="10"/>
        <filter val="100"/>
        <filter val="101"/>
        <filter val="102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  <filter val="I. kcs. Fiú (2011-) - 0,5 km klasszik"/>
        <filter val="I. kcs. Leány (2011-) - 0,5 km klasszik"/>
        <filter val="II. kcs. Fiú (2009-2010) - 1 km klasszik"/>
        <filter val="II. kcs. Leány (2009-2010) - 1 km klasszik"/>
        <filter val="III. kcs. Fiú (2007-2008) - 1,5 km klasszik"/>
        <filter val="III. kcs. Leány (2007-2008) - 1,5 km klasszik"/>
        <filter val="IV. kcs. Fiú (2005-2006) - 1 km szabadstílus"/>
        <filter val="IV. kcs. Leány (2005-2006) - 1 km szabadstílus"/>
        <filter val="V. kcs. Fiú (2003-2004) - 2 km szabadstílus"/>
        <filter val="V. kcs. Leány (2003-2004) - 2 km szabadstílus"/>
        <filter val="VI. kcs. Fiú (-2002) - 3 km szabadstílus"/>
        <filter val="VI. kcs. Leány (-2002) - 3 km szabadstílus"/>
      </filters>
    </filterColumn>
    <filterColumn colId="7" showButton="0"/>
    <filterColumn colId="8" showButton="0"/>
    <filterColumn colId="9" showButton="0"/>
  </autoFilter>
  <mergeCells count="24">
    <mergeCell ref="B334:G334"/>
    <mergeCell ref="B147:G147"/>
    <mergeCell ref="B164:G164"/>
    <mergeCell ref="B181:G181"/>
    <mergeCell ref="B198:G198"/>
    <mergeCell ref="B215:G215"/>
    <mergeCell ref="B232:G232"/>
    <mergeCell ref="B249:G249"/>
    <mergeCell ref="B266:G266"/>
    <mergeCell ref="B283:G283"/>
    <mergeCell ref="B300:G300"/>
    <mergeCell ref="B317:G317"/>
    <mergeCell ref="B130:G130"/>
    <mergeCell ref="B1:P1"/>
    <mergeCell ref="B2:P2"/>
    <mergeCell ref="B3:P3"/>
    <mergeCell ref="I4:L4"/>
    <mergeCell ref="B5:G5"/>
    <mergeCell ref="B22:G22"/>
    <mergeCell ref="B39:G39"/>
    <mergeCell ref="B56:G56"/>
    <mergeCell ref="B76:G76"/>
    <mergeCell ref="B93:G93"/>
    <mergeCell ref="B113:G113"/>
  </mergeCells>
  <conditionalFormatting sqref="P353:R1048576 P4:P20 P1:R2 P351">
    <cfRule type="cellIs" dxfId="26" priority="9" operator="between">
      <formula>1</formula>
      <formula>3</formula>
    </cfRule>
  </conditionalFormatting>
  <conditionalFormatting sqref="T1:T1048576">
    <cfRule type="cellIs" dxfId="25" priority="8" operator="notEqual">
      <formula>0</formula>
    </cfRule>
  </conditionalFormatting>
  <conditionalFormatting sqref="R4:R21 R351:R352">
    <cfRule type="cellIs" dxfId="24" priority="7" operator="between">
      <formula>1</formula>
      <formula>3</formula>
    </cfRule>
  </conditionalFormatting>
  <conditionalFormatting sqref="R5:R350">
    <cfRule type="cellIs" dxfId="23" priority="5" operator="between">
      <formula>1</formula>
      <formula>3</formula>
    </cfRule>
  </conditionalFormatting>
  <conditionalFormatting sqref="P6:P20 P23:P37 P113:P128 P130:P145 P147:P162 P164:P179 P181:P196 P198:P213 P215:P230 P232:P247 P249:P264 P266:P281 P283:P298 P300:P315 P317:P332 P334:P349 P57:P74 P93:P111 P40:P54 P77:P91">
    <cfRule type="cellIs" dxfId="22" priority="6" operator="between">
      <formula>1</formula>
      <formula>3</formula>
    </cfRule>
  </conditionalFormatting>
  <pageMargins left="0.51" right="0.43" top="2.15" bottom="0.86614173228346458" header="0.51181102362204722" footer="0.43307086614173229"/>
  <pageSetup paperSize="9" scale="75" fitToHeight="0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rowBreaks count="11" manualBreakCount="11">
    <brk id="21" min="1" max="21" man="1"/>
    <brk id="38" min="1" max="21" man="1"/>
    <brk id="55" min="1" max="21" man="1"/>
    <brk id="75" min="1" max="21" man="1"/>
    <brk id="92" min="1" max="21" man="1"/>
    <brk id="112" min="1" max="21" man="1"/>
    <brk id="129" min="1" max="21" man="1"/>
    <brk id="146" min="1" max="21" man="1"/>
    <brk id="163" min="1" max="21" man="1"/>
    <brk id="180" min="1" max="21" man="1"/>
    <brk id="197" min="1" max="21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9" filterMode="1"/>
  <dimension ref="C1:U350"/>
  <sheetViews>
    <sheetView showGridLines="0" tabSelected="1" view="pageBreakPreview" topLeftCell="A3" zoomScaleNormal="100" zoomScaleSheetLayoutView="100" workbookViewId="0">
      <pane ySplit="2" topLeftCell="A5" activePane="bottomLeft" state="frozen"/>
      <selection activeCell="A15" sqref="A15"/>
      <selection pane="bottomLeft" activeCell="W1" sqref="W1"/>
    </sheetView>
  </sheetViews>
  <sheetFormatPr defaultColWidth="8.6640625" defaultRowHeight="13.2" outlineLevelRow="1" outlineLevelCol="1" x14ac:dyDescent="0.25"/>
  <cols>
    <col min="1" max="2" width="2.6640625" style="74" customWidth="1"/>
    <col min="3" max="3" width="12.6640625" style="83" customWidth="1"/>
    <col min="4" max="4" width="12.44140625" style="83" hidden="1" customWidth="1" outlineLevel="1"/>
    <col min="5" max="5" width="6.33203125" style="83" bestFit="1" customWidth="1" collapsed="1"/>
    <col min="6" max="6" width="21.6640625" style="202" customWidth="1"/>
    <col min="7" max="7" width="28.33203125" style="83" hidden="1" customWidth="1"/>
    <col min="8" max="8" width="11.6640625" style="406" customWidth="1"/>
    <col min="9" max="9" width="10.6640625" style="83" customWidth="1"/>
    <col min="10" max="10" width="31.33203125" style="433" customWidth="1"/>
    <col min="11" max="11" width="13.33203125" style="83" hidden="1" customWidth="1" outlineLevel="1"/>
    <col min="12" max="12" width="3.33203125" style="317" hidden="1" customWidth="1" outlineLevel="1"/>
    <col min="13" max="13" width="2.6640625" style="317" hidden="1" customWidth="1" outlineLevel="1"/>
    <col min="14" max="14" width="3.33203125" style="317" hidden="1" customWidth="1" outlineLevel="1"/>
    <col min="15" max="15" width="2.6640625" style="317" hidden="1" customWidth="1" outlineLevel="1"/>
    <col min="16" max="16" width="11.6640625" style="318" customWidth="1" collapsed="1"/>
    <col min="17" max="17" width="10" style="318" customWidth="1"/>
    <col min="18" max="18" width="14" style="343" customWidth="1"/>
    <col min="19" max="19" width="11.6640625" style="82" hidden="1" customWidth="1" outlineLevel="1"/>
    <col min="20" max="20" width="9.33203125" style="82" hidden="1" customWidth="1" outlineLevel="1"/>
    <col min="21" max="21" width="8.6640625" style="74" collapsed="1"/>
    <col min="22" max="16384" width="8.6640625" style="74"/>
  </cols>
  <sheetData>
    <row r="1" spans="3:20" ht="59.7" customHeight="1" x14ac:dyDescent="0.25">
      <c r="C1" s="474" t="str">
        <f>+Rajtlista!B1</f>
        <v>SÍFUTÓ DIÁKOLIMPIA - 2020.02.12. - Mátraszentistván</v>
      </c>
      <c r="D1" s="476"/>
      <c r="E1" s="474"/>
      <c r="F1" s="474"/>
      <c r="G1" s="476"/>
      <c r="H1" s="474"/>
      <c r="I1" s="474"/>
      <c r="J1" s="474"/>
      <c r="K1" s="476"/>
      <c r="L1" s="474"/>
      <c r="M1" s="474"/>
      <c r="N1" s="474"/>
      <c r="O1" s="474"/>
      <c r="P1" s="474"/>
      <c r="Q1" s="474"/>
      <c r="R1" s="320"/>
    </row>
    <row r="2" spans="3:20" ht="38.25" customHeight="1" x14ac:dyDescent="0.25">
      <c r="C2" s="475" t="str">
        <f>+Rajtlista!B2</f>
        <v xml:space="preserve">Egyéni futam / Individual Race </v>
      </c>
      <c r="D2" s="486"/>
      <c r="E2" s="475"/>
      <c r="F2" s="475"/>
      <c r="G2" s="486"/>
      <c r="H2" s="475"/>
      <c r="I2" s="475"/>
      <c r="J2" s="475"/>
      <c r="K2" s="486"/>
      <c r="L2" s="475"/>
      <c r="M2" s="475"/>
      <c r="N2" s="475"/>
      <c r="O2" s="475"/>
      <c r="P2" s="475"/>
      <c r="Q2" s="475"/>
      <c r="R2" s="320"/>
    </row>
    <row r="3" spans="3:20" ht="38.25" customHeight="1" thickBot="1" x14ac:dyDescent="0.3">
      <c r="C3" s="513" t="s">
        <v>72</v>
      </c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320"/>
    </row>
    <row r="4" spans="3:20" s="277" customFormat="1" ht="28.5" customHeight="1" thickBot="1" x14ac:dyDescent="0.3">
      <c r="C4" s="344" t="s">
        <v>0</v>
      </c>
      <c r="D4" s="345" t="s">
        <v>42</v>
      </c>
      <c r="E4" s="174" t="s">
        <v>1</v>
      </c>
      <c r="F4" s="172" t="s">
        <v>2</v>
      </c>
      <c r="G4" s="174" t="s">
        <v>33</v>
      </c>
      <c r="H4" s="405" t="s">
        <v>3</v>
      </c>
      <c r="I4" s="249" t="s">
        <v>108</v>
      </c>
      <c r="J4" s="434" t="s">
        <v>109</v>
      </c>
      <c r="K4" s="174" t="s">
        <v>79</v>
      </c>
      <c r="L4" s="506" t="s">
        <v>4</v>
      </c>
      <c r="M4" s="507"/>
      <c r="N4" s="507"/>
      <c r="O4" s="508"/>
      <c r="P4" s="274" t="s">
        <v>31</v>
      </c>
      <c r="Q4" s="346" t="s">
        <v>64</v>
      </c>
      <c r="R4" s="347"/>
      <c r="S4" s="324" t="s">
        <v>40</v>
      </c>
      <c r="T4" s="324" t="s">
        <v>41</v>
      </c>
    </row>
    <row r="5" spans="3:20" s="359" customFormat="1" ht="19.95" customHeight="1" thickTop="1" x14ac:dyDescent="0.25">
      <c r="C5" s="348"/>
      <c r="D5" s="349"/>
      <c r="E5" s="349" t="str">
        <f>Rajtlista!$B$5</f>
        <v>I. kcs. Leány (2011-) - 0,5 km klasszikus</v>
      </c>
      <c r="F5" s="350"/>
      <c r="G5" s="349"/>
      <c r="H5" s="439"/>
      <c r="I5" s="349"/>
      <c r="J5" s="441"/>
      <c r="K5" s="351"/>
      <c r="L5" s="352" t="e">
        <f>'Lövészet beíró'!G5</f>
        <v>#N/A</v>
      </c>
      <c r="M5" s="353" t="e">
        <f>'Lövészet beíró'!H5</f>
        <v>#N/A</v>
      </c>
      <c r="N5" s="353" t="e">
        <f>'Lövészet beíró'!I5</f>
        <v>#N/A</v>
      </c>
      <c r="O5" s="354" t="e">
        <f>'Lövészet beíró'!J5</f>
        <v>#N/A</v>
      </c>
      <c r="P5" s="355"/>
      <c r="Q5" s="356"/>
      <c r="R5" s="357"/>
      <c r="S5" s="358"/>
      <c r="T5" s="358"/>
    </row>
    <row r="6" spans="3:20" ht="19.95" customHeight="1" outlineLevel="1" x14ac:dyDescent="0.25">
      <c r="C6" s="360" t="s">
        <v>5</v>
      </c>
      <c r="D6" s="361">
        <v>1</v>
      </c>
      <c r="E6" s="253">
        <f>IFERROR(VLOOKUP(D6,'Eredmények rsz szerint'!$P$6:$T$20,4,FALSE),"")</f>
        <v>3</v>
      </c>
      <c r="F6" s="287" t="str">
        <f>IFERROR(VLOOKUP($E6,Rajtlista!$B:$I,2,FALSE),"")</f>
        <v>Gergely Lujza Piroska</v>
      </c>
      <c r="G6" s="288">
        <f>+C5</f>
        <v>0</v>
      </c>
      <c r="H6" s="427">
        <f>IFERROR(VLOOKUP($E6,Rajtlista!$B:$I,4,FALSE),"")</f>
        <v>41163</v>
      </c>
      <c r="I6" s="328" t="str">
        <f>IFERROR(VLOOKUP($E6,Rajtlista!$B:$I,5,FALSE),"")</f>
        <v>Budapest</v>
      </c>
      <c r="J6" s="442" t="str">
        <f>IFERROR(VLOOKUP($E6,Rajtlista!$B:$I,6,FALSE),"")</f>
        <v>Budenz József Általános Iskola és Gimnázium</v>
      </c>
      <c r="K6" s="288"/>
      <c r="L6" s="291" t="str">
        <f>IFERROR(VLOOKUP($E6,Beíró!$B:$T,10,FALSE),"")</f>
        <v/>
      </c>
      <c r="M6" s="292" t="str">
        <f>IFERROR(VLOOKUP($E6,Beíró!$B:$T,11,FALSE),"")</f>
        <v/>
      </c>
      <c r="N6" s="292" t="str">
        <f>IFERROR(VLOOKUP($E6,Beíró!$B:$T,12,FALSE),"")</f>
        <v/>
      </c>
      <c r="O6" s="293" t="str">
        <f>IFERROR(VLOOKUP($E6,Beíró!$B:$T,13,FALSE),"")</f>
        <v/>
      </c>
      <c r="P6" s="295">
        <f>IFERROR(VLOOKUP($E6,'Eredmények rsz szerint'!B:P,14,FALSE),0)</f>
        <v>2.3495370370370371E-3</v>
      </c>
      <c r="Q6" s="362" t="str">
        <f>IF((P6-P6)&gt;0,P6-P6,"-")</f>
        <v>-</v>
      </c>
      <c r="R6" s="363"/>
      <c r="S6" s="82" t="str">
        <f>IFERROR(IF(VLOOKUP(E6,Beíró!B:T,19,FALSE)-D6=0,"ok","hiba"),"")</f>
        <v/>
      </c>
      <c r="T6" s="82" t="str">
        <f>IFERROR(IF(VLOOKUP(E6,Beíró!B:T,17,FALSE)-P6=0,"ok","hiba"),"")</f>
        <v/>
      </c>
    </row>
    <row r="7" spans="3:20" ht="19.95" customHeight="1" outlineLevel="1" x14ac:dyDescent="0.25">
      <c r="C7" s="364" t="s">
        <v>6</v>
      </c>
      <c r="D7" s="331">
        <v>2</v>
      </c>
      <c r="E7" s="256">
        <f>IFERROR(VLOOKUP(D7,'Eredmények rsz szerint'!$P$6:$T$20,4,FALSE),"")</f>
        <v>1</v>
      </c>
      <c r="F7" s="255" t="str">
        <f>IFERROR(VLOOKUP($E7,Rajtlista!$B:$I,2,FALSE),"")</f>
        <v>Nagy Sarolta</v>
      </c>
      <c r="G7" s="256" t="str">
        <f t="shared" ref="G7:G20" si="0">+C6</f>
        <v>I.</v>
      </c>
      <c r="H7" s="428">
        <f>IFERROR(VLOOKUP($E7,Rajtlista!$B:$I,4,FALSE),"")</f>
        <v>40881</v>
      </c>
      <c r="I7" s="331" t="str">
        <f>IFERROR(VLOOKUP($E7,Rajtlista!$B:$I,5,FALSE),"")</f>
        <v>Pest</v>
      </c>
      <c r="J7" s="443" t="str">
        <f>IFERROR(VLOOKUP($E7,Rajtlista!$B:$I,6,FALSE),"")</f>
        <v>József Nádor Általános Iskola és Alapfokú Művészeti Iskola (ÖKO Iskola)</v>
      </c>
      <c r="K7" s="256"/>
      <c r="L7" s="299" t="str">
        <f>IFERROR(VLOOKUP($E7,Beíró!$B:$T,10,FALSE),"")</f>
        <v/>
      </c>
      <c r="M7" s="300" t="str">
        <f>IFERROR(VLOOKUP($E7,Beíró!$B:$T,11,FALSE),"")</f>
        <v/>
      </c>
      <c r="N7" s="300" t="str">
        <f>IFERROR(VLOOKUP($E7,Beíró!$B:$T,12,FALSE),"")</f>
        <v/>
      </c>
      <c r="O7" s="301" t="str">
        <f>IFERROR(VLOOKUP($E7,Beíró!$B:$T,13,FALSE),"")</f>
        <v/>
      </c>
      <c r="P7" s="303">
        <f>IFERROR(VLOOKUP($E7,'Eredmények rsz szerint'!B:P,14,FALSE),0)</f>
        <v>2.3842592592592591E-3</v>
      </c>
      <c r="Q7" s="365">
        <f>IF((P7-P6)&gt;0,P7-P6,"-")</f>
        <v>3.4722222222222012E-5</v>
      </c>
      <c r="R7" s="366"/>
      <c r="S7" s="82" t="str">
        <f>IFERROR(IF(VLOOKUP(E7,Beíró!B:T,19,FALSE)-D7=0,"ok","hiba"),"")</f>
        <v/>
      </c>
      <c r="T7" s="82" t="str">
        <f>IFERROR(IF(VLOOKUP(E7,Beíró!B:T,17,FALSE)-P7=0,"ok","hiba"),"")</f>
        <v/>
      </c>
    </row>
    <row r="8" spans="3:20" ht="19.95" customHeight="1" outlineLevel="1" x14ac:dyDescent="0.25">
      <c r="C8" s="364" t="s">
        <v>10</v>
      </c>
      <c r="D8" s="331">
        <v>3</v>
      </c>
      <c r="E8" s="256">
        <f>IFERROR(VLOOKUP(D8,'Eredmények rsz szerint'!$P$6:$T$20,4,FALSE),"")</f>
        <v>2</v>
      </c>
      <c r="F8" s="255" t="str">
        <f>IFERROR(VLOOKUP($E8,Rajtlista!$B:$I,2,FALSE),"")</f>
        <v>Birner Léna Petra</v>
      </c>
      <c r="G8" s="256" t="str">
        <f t="shared" si="0"/>
        <v>II.</v>
      </c>
      <c r="H8" s="428">
        <f>IFERROR(VLOOKUP($E8,Rajtlista!$B:$I,4,FALSE),"")</f>
        <v>40808</v>
      </c>
      <c r="I8" s="331" t="str">
        <f>IFERROR(VLOOKUP($E8,Rajtlista!$B:$I,5,FALSE),"")</f>
        <v>Heves</v>
      </c>
      <c r="J8" s="443" t="str">
        <f>IFERROR(VLOOKUP($E8,Rajtlista!$B:$I,6,FALSE),"")</f>
        <v>Gyöngyösi Arany János Általános Iskola</v>
      </c>
      <c r="K8" s="256"/>
      <c r="L8" s="299" t="str">
        <f>IFERROR(VLOOKUP($E8,Beíró!$B:$T,10,FALSE),"")</f>
        <v/>
      </c>
      <c r="M8" s="300" t="str">
        <f>IFERROR(VLOOKUP($E8,Beíró!$B:$T,11,FALSE),"")</f>
        <v/>
      </c>
      <c r="N8" s="300" t="str">
        <f>IFERROR(VLOOKUP($E8,Beíró!$B:$T,12,FALSE),"")</f>
        <v/>
      </c>
      <c r="O8" s="301" t="str">
        <f>IFERROR(VLOOKUP($E8,Beíró!$B:$T,13,FALSE),"")</f>
        <v/>
      </c>
      <c r="P8" s="303">
        <f>IFERROR(VLOOKUP($E8,'Eredmények rsz szerint'!B:P,14,FALSE),0)</f>
        <v>2.6388888888888885E-3</v>
      </c>
      <c r="Q8" s="365">
        <f>IF((P8-P6)&gt;0,P8-P6,"-")</f>
        <v>2.893518518518514E-4</v>
      </c>
      <c r="R8" s="366"/>
      <c r="S8" s="82" t="str">
        <f>IFERROR(IF(VLOOKUP(E8,Beíró!B:T,19,FALSE)-D8=0,"ok","hiba"),"")</f>
        <v/>
      </c>
      <c r="T8" s="82" t="str">
        <f>IFERROR(IF(VLOOKUP(E8,Beíró!B:T,17,FALSE)-P8=0,"ok","hiba"),"")</f>
        <v/>
      </c>
    </row>
    <row r="9" spans="3:20" ht="19.95" customHeight="1" outlineLevel="1" x14ac:dyDescent="0.25">
      <c r="C9" s="364" t="s">
        <v>11</v>
      </c>
      <c r="D9" s="331">
        <v>4</v>
      </c>
      <c r="E9" s="256">
        <f>IFERROR(VLOOKUP(D9,'Eredmények rsz szerint'!$P$6:$T$20,4,FALSE),"")</f>
        <v>6</v>
      </c>
      <c r="F9" s="255" t="str">
        <f>IFERROR(VLOOKUP($E9,Rajtlista!$B:$I,2,FALSE),"")</f>
        <v>Rosivall Emma Nóra</v>
      </c>
      <c r="G9" s="256" t="str">
        <f t="shared" si="0"/>
        <v>III.</v>
      </c>
      <c r="H9" s="428">
        <f>IFERROR(VLOOKUP($E9,Rajtlista!$B:$I,4,FALSE),"")</f>
        <v>40806</v>
      </c>
      <c r="I9" s="331" t="str">
        <f>IFERROR(VLOOKUP($E9,Rajtlista!$B:$I,5,FALSE),"")</f>
        <v>Budapest</v>
      </c>
      <c r="J9" s="443" t="str">
        <f>IFERROR(VLOOKUP($E9,Rajtlista!$B:$I,6,FALSE),"")</f>
        <v>Budenz József Általános Iskola és Gimnázium</v>
      </c>
      <c r="K9" s="256"/>
      <c r="L9" s="299" t="str">
        <f>IFERROR(VLOOKUP($E9,Beíró!$B:$T,10,FALSE),"")</f>
        <v/>
      </c>
      <c r="M9" s="300" t="str">
        <f>IFERROR(VLOOKUP($E9,Beíró!$B:$T,11,FALSE),"")</f>
        <v/>
      </c>
      <c r="N9" s="300" t="str">
        <f>IFERROR(VLOOKUP($E9,Beíró!$B:$T,12,FALSE),"")</f>
        <v/>
      </c>
      <c r="O9" s="301" t="str">
        <f>IFERROR(VLOOKUP($E9,Beíró!$B:$T,13,FALSE),"")</f>
        <v/>
      </c>
      <c r="P9" s="303">
        <f>IFERROR(VLOOKUP($E9,'Eredmények rsz szerint'!B:P,14,FALSE),0)</f>
        <v>2.673611111111111E-3</v>
      </c>
      <c r="Q9" s="365">
        <f>IF((P9-P6)&gt;0,P9-P6,"-")</f>
        <v>3.2407407407407385E-4</v>
      </c>
      <c r="R9" s="366"/>
      <c r="S9" s="82" t="str">
        <f>IFERROR(IF(VLOOKUP(E9,Beíró!B:T,19,FALSE)-D9=0,"ok","hiba"),"")</f>
        <v/>
      </c>
      <c r="T9" s="82" t="str">
        <f>IFERROR(IF(VLOOKUP(E9,Beíró!B:T,17,FALSE)-P9=0,"ok","hiba"),"")</f>
        <v/>
      </c>
    </row>
    <row r="10" spans="3:20" ht="19.95" customHeight="1" outlineLevel="1" x14ac:dyDescent="0.25">
      <c r="C10" s="364" t="s">
        <v>12</v>
      </c>
      <c r="D10" s="331">
        <v>5</v>
      </c>
      <c r="E10" s="256">
        <f>IFERROR(VLOOKUP(D10,'Eredmények rsz szerint'!$P$6:$T$20,4,FALSE),"")</f>
        <v>7</v>
      </c>
      <c r="F10" s="255" t="str">
        <f>IFERROR(VLOOKUP($E10,Rajtlista!$B:$I,2,FALSE),"")</f>
        <v>Bozóki Barbara</v>
      </c>
      <c r="G10" s="256" t="str">
        <f t="shared" si="0"/>
        <v>4.</v>
      </c>
      <c r="H10" s="428">
        <f>IFERROR(VLOOKUP($E10,Rajtlista!$B:$I,4,FALSE),"")</f>
        <v>41388</v>
      </c>
      <c r="I10" s="331" t="str">
        <f>IFERROR(VLOOKUP($E10,Rajtlista!$B:$I,5,FALSE),"")</f>
        <v>Pest</v>
      </c>
      <c r="J10" s="443" t="str">
        <f>IFERROR(VLOOKUP($E10,Rajtlista!$B:$I,6,FALSE),"")</f>
        <v>Péceli Integrált Oktatási Központ Általános Iskola és Gimnázium</v>
      </c>
      <c r="K10" s="256"/>
      <c r="L10" s="299" t="str">
        <f>IFERROR(VLOOKUP($E10,Beíró!$B:$T,10,FALSE),"")</f>
        <v/>
      </c>
      <c r="M10" s="300" t="str">
        <f>IFERROR(VLOOKUP($E10,Beíró!$B:$T,11,FALSE),"")</f>
        <v/>
      </c>
      <c r="N10" s="300" t="str">
        <f>IFERROR(VLOOKUP($E10,Beíró!$B:$T,12,FALSE),"")</f>
        <v/>
      </c>
      <c r="O10" s="301" t="str">
        <f>IFERROR(VLOOKUP($E10,Beíró!$B:$T,13,FALSE),"")</f>
        <v/>
      </c>
      <c r="P10" s="303">
        <f>IFERROR(VLOOKUP($E10,'Eredmények rsz szerint'!B:P,14,FALSE),0)</f>
        <v>2.8009259259259259E-3</v>
      </c>
      <c r="Q10" s="365">
        <f>IF((P10-P6)&gt;0,P10-P6,"-")</f>
        <v>4.5138888888888876E-4</v>
      </c>
      <c r="R10" s="366"/>
      <c r="S10" s="82" t="str">
        <f>IFERROR(IF(VLOOKUP(E10,Beíró!B:T,19,FALSE)-D10=0,"ok","hiba"),"")</f>
        <v/>
      </c>
      <c r="T10" s="82" t="str">
        <f>IFERROR(IF(VLOOKUP(E10,Beíró!B:T,17,FALSE)-P10=0,"ok","hiba"),"")</f>
        <v/>
      </c>
    </row>
    <row r="11" spans="3:20" ht="19.95" customHeight="1" outlineLevel="1" x14ac:dyDescent="0.25">
      <c r="C11" s="364" t="s">
        <v>13</v>
      </c>
      <c r="D11" s="331">
        <v>6</v>
      </c>
      <c r="E11" s="256">
        <f>IFERROR(VLOOKUP(D11,'Eredmények rsz szerint'!$P$6:$T$20,4,FALSE),"")</f>
        <v>5</v>
      </c>
      <c r="F11" s="255" t="str">
        <f>IFERROR(VLOOKUP($E11,Rajtlista!$B:$I,2,FALSE),"")</f>
        <v>Maus Virág</v>
      </c>
      <c r="G11" s="256" t="str">
        <f t="shared" si="0"/>
        <v>5.</v>
      </c>
      <c r="H11" s="428">
        <f>IFERROR(VLOOKUP($E11,Rajtlista!$B:$I,4,FALSE),"")</f>
        <v>40976</v>
      </c>
      <c r="I11" s="331" t="str">
        <f>IFERROR(VLOOKUP($E11,Rajtlista!$B:$I,5,FALSE),"")</f>
        <v>Budapest</v>
      </c>
      <c r="J11" s="443" t="str">
        <f>IFERROR(VLOOKUP($E11,Rajtlista!$B:$I,6,FALSE),"")</f>
        <v>Budenz József Általános Iskola és Gimnázium</v>
      </c>
      <c r="K11" s="256"/>
      <c r="L11" s="299" t="str">
        <f>IFERROR(VLOOKUP($E11,Beíró!$B:$T,10,FALSE),"")</f>
        <v/>
      </c>
      <c r="M11" s="300" t="str">
        <f>IFERROR(VLOOKUP($E11,Beíró!$B:$T,11,FALSE),"")</f>
        <v/>
      </c>
      <c r="N11" s="300" t="str">
        <f>IFERROR(VLOOKUP($E11,Beíró!$B:$T,12,FALSE),"")</f>
        <v/>
      </c>
      <c r="O11" s="301" t="str">
        <f>IFERROR(VLOOKUP($E11,Beíró!$B:$T,13,FALSE),"")</f>
        <v/>
      </c>
      <c r="P11" s="303">
        <f>IFERROR(VLOOKUP($E11,'Eredmények rsz szerint'!B:P,14,FALSE),0)</f>
        <v>2.8356481481481479E-3</v>
      </c>
      <c r="Q11" s="365">
        <f>IF((P11-P6)&gt;0,P11-P6,"-")</f>
        <v>4.8611111111111077E-4</v>
      </c>
      <c r="R11" s="366"/>
      <c r="S11" s="82" t="str">
        <f>IFERROR(IF(VLOOKUP(E11,Beíró!B:T,19,FALSE)-D11=0,"ok","hiba"),"")</f>
        <v/>
      </c>
      <c r="T11" s="82" t="str">
        <f>IFERROR(IF(VLOOKUP(E11,Beíró!B:T,17,FALSE)-P11=0,"ok","hiba"),"")</f>
        <v/>
      </c>
    </row>
    <row r="12" spans="3:20" ht="19.95" customHeight="1" outlineLevel="1" x14ac:dyDescent="0.25">
      <c r="C12" s="364" t="s">
        <v>14</v>
      </c>
      <c r="D12" s="331">
        <v>7</v>
      </c>
      <c r="E12" s="256" t="str">
        <f>IFERROR(VLOOKUP(D12,'Eredmények rsz szerint'!$P$6:$T$20,4,FALSE),"")</f>
        <v/>
      </c>
      <c r="F12" s="255" t="str">
        <f>IFERROR(VLOOKUP($E12,Rajtlista!$B:$I,2,FALSE),"")</f>
        <v/>
      </c>
      <c r="G12" s="256" t="str">
        <f t="shared" si="0"/>
        <v>6.</v>
      </c>
      <c r="H12" s="428" t="str">
        <f>IFERROR(VLOOKUP($E12,Rajtlista!$B:$I,4,FALSE),"")</f>
        <v/>
      </c>
      <c r="I12" s="331" t="str">
        <f>IFERROR(VLOOKUP($E12,Rajtlista!$B:$I,5,FALSE),"")</f>
        <v/>
      </c>
      <c r="J12" s="443" t="str">
        <f>IFERROR(VLOOKUP($E12,Rajtlista!$B:$I,6,FALSE),"")</f>
        <v/>
      </c>
      <c r="K12" s="256"/>
      <c r="L12" s="299" t="str">
        <f>IFERROR(VLOOKUP($E12,Beíró!$B:$T,10,FALSE),"")</f>
        <v/>
      </c>
      <c r="M12" s="300" t="str">
        <f>IFERROR(VLOOKUP($E12,Beíró!$B:$T,11,FALSE),"")</f>
        <v/>
      </c>
      <c r="N12" s="300" t="str">
        <f>IFERROR(VLOOKUP($E12,Beíró!$B:$T,12,FALSE),"")</f>
        <v/>
      </c>
      <c r="O12" s="301" t="str">
        <f>IFERROR(VLOOKUP($E12,Beíró!$B:$T,13,FALSE),"")</f>
        <v/>
      </c>
      <c r="P12" s="303">
        <f>IFERROR(VLOOKUP($E12,'Eredmények rsz szerint'!B:P,14,FALSE),0)</f>
        <v>0</v>
      </c>
      <c r="Q12" s="365" t="str">
        <f>IF((P12-P6)&gt;0,P12-P6,"-")</f>
        <v>-</v>
      </c>
      <c r="R12" s="366"/>
      <c r="S12" s="82" t="str">
        <f>IFERROR(IF(VLOOKUP(E12,Beíró!B:T,19,FALSE)-D12=0,"ok","hiba"),"")</f>
        <v/>
      </c>
      <c r="T12" s="82" t="str">
        <f>IFERROR(IF(VLOOKUP(E12,Beíró!B:T,17,FALSE)-P12=0,"ok","hiba"),"")</f>
        <v/>
      </c>
    </row>
    <row r="13" spans="3:20" ht="19.95" hidden="1" customHeight="1" outlineLevel="1" x14ac:dyDescent="0.25">
      <c r="C13" s="364" t="s">
        <v>15</v>
      </c>
      <c r="D13" s="331">
        <v>8</v>
      </c>
      <c r="E13" s="256" t="str">
        <f>IFERROR(VLOOKUP(D13,'Eredmények rsz szerint'!$P$6:$T$20,4,FALSE),"")</f>
        <v/>
      </c>
      <c r="F13" s="255" t="str">
        <f>IFERROR(VLOOKUP($E13,Rajtlista!$B:$I,2,FALSE),"")</f>
        <v/>
      </c>
      <c r="G13" s="256" t="str">
        <f t="shared" si="0"/>
        <v>7.</v>
      </c>
      <c r="H13" s="428" t="str">
        <f>IFERROR(VLOOKUP($E13,Rajtlista!$B:$I,4,FALSE),"")</f>
        <v/>
      </c>
      <c r="I13" s="331" t="str">
        <f>IFERROR(VLOOKUP($E13,Rajtlista!$B:$I,5,FALSE),"")</f>
        <v/>
      </c>
      <c r="J13" s="443" t="str">
        <f>IFERROR(VLOOKUP($E13,Rajtlista!$B:$I,6,FALSE),"")</f>
        <v/>
      </c>
      <c r="K13" s="256"/>
      <c r="L13" s="299" t="str">
        <f>IFERROR(VLOOKUP($E13,Beíró!$B:$T,10,FALSE),"")</f>
        <v/>
      </c>
      <c r="M13" s="300" t="str">
        <f>IFERROR(VLOOKUP($E13,Beíró!$B:$T,11,FALSE),"")</f>
        <v/>
      </c>
      <c r="N13" s="300" t="str">
        <f>IFERROR(VLOOKUP($E13,Beíró!$B:$T,12,FALSE),"")</f>
        <v/>
      </c>
      <c r="O13" s="301" t="str">
        <f>IFERROR(VLOOKUP($E13,Beíró!$B:$T,13,FALSE),"")</f>
        <v/>
      </c>
      <c r="P13" s="303">
        <f>IFERROR(VLOOKUP($E13,'Eredmények rsz szerint'!B:P,14,FALSE),0)</f>
        <v>0</v>
      </c>
      <c r="Q13" s="365" t="str">
        <f>IF((P13-P6)&gt;0,P13-P6,"-")</f>
        <v>-</v>
      </c>
      <c r="R13" s="366"/>
      <c r="S13" s="82" t="str">
        <f>IFERROR(IF(VLOOKUP(E13,Beíró!B:T,19,FALSE)-D13=0,"ok","hiba"),"")</f>
        <v/>
      </c>
      <c r="T13" s="82" t="str">
        <f>IFERROR(IF(VLOOKUP(E13,Beíró!B:T,17,FALSE)-P13=0,"ok","hiba"),"")</f>
        <v/>
      </c>
    </row>
    <row r="14" spans="3:20" ht="19.95" hidden="1" customHeight="1" outlineLevel="1" x14ac:dyDescent="0.25">
      <c r="C14" s="364" t="s">
        <v>16</v>
      </c>
      <c r="D14" s="331">
        <v>9</v>
      </c>
      <c r="E14" s="256" t="str">
        <f>IFERROR(VLOOKUP(D14,'Eredmények rsz szerint'!$P$6:$T$20,4,FALSE),"")</f>
        <v/>
      </c>
      <c r="F14" s="255" t="str">
        <f>IFERROR(VLOOKUP($E14,Rajtlista!$B:$I,2,FALSE),"")</f>
        <v/>
      </c>
      <c r="G14" s="256" t="str">
        <f t="shared" si="0"/>
        <v>8.</v>
      </c>
      <c r="H14" s="428" t="str">
        <f>IFERROR(VLOOKUP($E14,Rajtlista!$B:$I,4,FALSE),"")</f>
        <v/>
      </c>
      <c r="I14" s="331" t="str">
        <f>IFERROR(VLOOKUP($E14,Rajtlista!$B:$I,5,FALSE),"")</f>
        <v/>
      </c>
      <c r="J14" s="443" t="str">
        <f>IFERROR(VLOOKUP($E14,Rajtlista!$B:$I,6,FALSE),"")</f>
        <v/>
      </c>
      <c r="K14" s="256"/>
      <c r="L14" s="299" t="str">
        <f>IFERROR(VLOOKUP($E14,Beíró!$B:$T,10,FALSE),"")</f>
        <v/>
      </c>
      <c r="M14" s="300" t="str">
        <f>IFERROR(VLOOKUP($E14,Beíró!$B:$T,11,FALSE),"")</f>
        <v/>
      </c>
      <c r="N14" s="300" t="str">
        <f>IFERROR(VLOOKUP($E14,Beíró!$B:$T,12,FALSE),"")</f>
        <v/>
      </c>
      <c r="O14" s="301" t="str">
        <f>IFERROR(VLOOKUP($E14,Beíró!$B:$T,13,FALSE),"")</f>
        <v/>
      </c>
      <c r="P14" s="303">
        <f>IFERROR(VLOOKUP($E14,'Eredmények rsz szerint'!B:P,14,FALSE),0)</f>
        <v>0</v>
      </c>
      <c r="Q14" s="365" t="str">
        <f>IF((P14-P6)&gt;0,P14-P6,"-")</f>
        <v>-</v>
      </c>
      <c r="R14" s="366"/>
      <c r="S14" s="82" t="str">
        <f>IFERROR(IF(VLOOKUP(E14,Beíró!B:T,19,FALSE)-D14=0,"ok","hiba"),"")</f>
        <v/>
      </c>
      <c r="T14" s="82" t="str">
        <f>IFERROR(IF(VLOOKUP(E14,Beíró!B:T,17,FALSE)-P14=0,"ok","hiba"),"")</f>
        <v/>
      </c>
    </row>
    <row r="15" spans="3:20" ht="19.95" hidden="1" customHeight="1" outlineLevel="1" x14ac:dyDescent="0.25">
      <c r="C15" s="364" t="s">
        <v>17</v>
      </c>
      <c r="D15" s="331">
        <v>10</v>
      </c>
      <c r="E15" s="256" t="str">
        <f>IFERROR(VLOOKUP(D15,'Eredmények rsz szerint'!$P$6:$T$20,4,FALSE),"")</f>
        <v/>
      </c>
      <c r="F15" s="255" t="str">
        <f>IFERROR(VLOOKUP($E15,Rajtlista!$B:$I,2,FALSE),"")</f>
        <v/>
      </c>
      <c r="G15" s="256" t="str">
        <f t="shared" si="0"/>
        <v>9.</v>
      </c>
      <c r="H15" s="428" t="str">
        <f>IFERROR(VLOOKUP($E15,Rajtlista!$B:$I,4,FALSE),"")</f>
        <v/>
      </c>
      <c r="I15" s="331" t="str">
        <f>IFERROR(VLOOKUP($E15,Rajtlista!$B:$I,5,FALSE),"")</f>
        <v/>
      </c>
      <c r="J15" s="443" t="str">
        <f>IFERROR(VLOOKUP($E15,Rajtlista!$B:$I,6,FALSE),"")</f>
        <v/>
      </c>
      <c r="K15" s="256"/>
      <c r="L15" s="299" t="str">
        <f>IFERROR(VLOOKUP($E15,Beíró!$B:$T,10,FALSE),"")</f>
        <v/>
      </c>
      <c r="M15" s="300" t="str">
        <f>IFERROR(VLOOKUP($E15,Beíró!$B:$T,11,FALSE),"")</f>
        <v/>
      </c>
      <c r="N15" s="300" t="str">
        <f>IFERROR(VLOOKUP($E15,Beíró!$B:$T,12,FALSE),"")</f>
        <v/>
      </c>
      <c r="O15" s="301" t="str">
        <f>IFERROR(VLOOKUP($E15,Beíró!$B:$T,13,FALSE),"")</f>
        <v/>
      </c>
      <c r="P15" s="303">
        <f>IFERROR(VLOOKUP($E15,'Eredmények rsz szerint'!B:P,14,FALSE),0)</f>
        <v>0</v>
      </c>
      <c r="Q15" s="365" t="str">
        <f>IF((P15-P6)&gt;0,P15-P6,"-")</f>
        <v>-</v>
      </c>
      <c r="R15" s="366"/>
      <c r="S15" s="82" t="str">
        <f>IFERROR(IF(VLOOKUP(E15,Beíró!B:T,19,FALSE)-D15=0,"ok","hiba"),"")</f>
        <v/>
      </c>
      <c r="T15" s="82" t="str">
        <f>IFERROR(IF(VLOOKUP(E15,Beíró!B:T,17,FALSE)-P15=0,"ok","hiba"),"")</f>
        <v/>
      </c>
    </row>
    <row r="16" spans="3:20" ht="19.95" hidden="1" customHeight="1" outlineLevel="1" x14ac:dyDescent="0.25">
      <c r="C16" s="364" t="s">
        <v>18</v>
      </c>
      <c r="D16" s="331">
        <v>11</v>
      </c>
      <c r="E16" s="256" t="str">
        <f>IFERROR(VLOOKUP(D16,'Eredmények rsz szerint'!$P$6:$T$20,4,FALSE),"")</f>
        <v/>
      </c>
      <c r="F16" s="255" t="str">
        <f>IFERROR(VLOOKUP($E16,Rajtlista!$B:$I,2,FALSE),"")</f>
        <v/>
      </c>
      <c r="G16" s="256" t="str">
        <f t="shared" si="0"/>
        <v>10.</v>
      </c>
      <c r="H16" s="428" t="str">
        <f>IFERROR(VLOOKUP($E16,Rajtlista!$B:$I,4,FALSE),"")</f>
        <v/>
      </c>
      <c r="I16" s="331" t="str">
        <f>IFERROR(VLOOKUP($E16,Rajtlista!$B:$I,5,FALSE),"")</f>
        <v/>
      </c>
      <c r="J16" s="443" t="str">
        <f>IFERROR(VLOOKUP($E16,Rajtlista!$B:$I,6,FALSE),"")</f>
        <v/>
      </c>
      <c r="K16" s="256"/>
      <c r="L16" s="299" t="str">
        <f>IFERROR(VLOOKUP($E16,Beíró!$B:$T,10,FALSE),"")</f>
        <v/>
      </c>
      <c r="M16" s="300" t="str">
        <f>IFERROR(VLOOKUP($E16,Beíró!$B:$T,11,FALSE),"")</f>
        <v/>
      </c>
      <c r="N16" s="300" t="str">
        <f>IFERROR(VLOOKUP($E16,Beíró!$B:$T,12,FALSE),"")</f>
        <v/>
      </c>
      <c r="O16" s="301" t="str">
        <f>IFERROR(VLOOKUP($E16,Beíró!$B:$T,13,FALSE),"")</f>
        <v/>
      </c>
      <c r="P16" s="303">
        <f>IFERROR(VLOOKUP($E16,'Eredmények rsz szerint'!B:P,14,FALSE),0)</f>
        <v>0</v>
      </c>
      <c r="Q16" s="365" t="str">
        <f>IF((P16-P6)&gt;0,P16-P6,"-")</f>
        <v>-</v>
      </c>
      <c r="R16" s="366"/>
      <c r="S16" s="82" t="str">
        <f>IFERROR(IF(VLOOKUP(E16,Beíró!B:T,19,FALSE)-D16=0,"ok","hiba"),"")</f>
        <v/>
      </c>
      <c r="T16" s="82" t="str">
        <f>IFERROR(IF(VLOOKUP(E16,Beíró!B:T,17,FALSE)-P16=0,"ok","hiba"),"")</f>
        <v/>
      </c>
    </row>
    <row r="17" spans="3:20" ht="19.95" hidden="1" customHeight="1" outlineLevel="1" x14ac:dyDescent="0.25">
      <c r="C17" s="364" t="s">
        <v>19</v>
      </c>
      <c r="D17" s="331">
        <v>12</v>
      </c>
      <c r="E17" s="256" t="str">
        <f>IFERROR(VLOOKUP(D17,'Eredmények rsz szerint'!$P$6:$T$20,4,FALSE),"")</f>
        <v/>
      </c>
      <c r="F17" s="255" t="str">
        <f>IFERROR(VLOOKUP($E17,Rajtlista!$B:$I,2,FALSE),"")</f>
        <v/>
      </c>
      <c r="G17" s="256" t="str">
        <f t="shared" si="0"/>
        <v>11.</v>
      </c>
      <c r="H17" s="428" t="str">
        <f>IFERROR(VLOOKUP($E17,Rajtlista!$B:$I,4,FALSE),"")</f>
        <v/>
      </c>
      <c r="I17" s="331" t="str">
        <f>IFERROR(VLOOKUP($E17,Rajtlista!$B:$I,5,FALSE),"")</f>
        <v/>
      </c>
      <c r="J17" s="443" t="str">
        <f>IFERROR(VLOOKUP($E17,Rajtlista!$B:$I,6,FALSE),"")</f>
        <v/>
      </c>
      <c r="K17" s="256"/>
      <c r="L17" s="299" t="str">
        <f>IFERROR(VLOOKUP($E17,Beíró!$B:$T,10,FALSE),"")</f>
        <v/>
      </c>
      <c r="M17" s="300" t="str">
        <f>IFERROR(VLOOKUP($E17,Beíró!$B:$T,11,FALSE),"")</f>
        <v/>
      </c>
      <c r="N17" s="300" t="str">
        <f>IFERROR(VLOOKUP($E17,Beíró!$B:$T,12,FALSE),"")</f>
        <v/>
      </c>
      <c r="O17" s="301" t="str">
        <f>IFERROR(VLOOKUP($E17,Beíró!$B:$T,13,FALSE),"")</f>
        <v/>
      </c>
      <c r="P17" s="303">
        <f>IFERROR(VLOOKUP($E17,'Eredmények rsz szerint'!B:P,14,FALSE),0)</f>
        <v>0</v>
      </c>
      <c r="Q17" s="365" t="str">
        <f>IF((P17-P6)&gt;0,P17-P6,"-")</f>
        <v>-</v>
      </c>
      <c r="R17" s="366"/>
      <c r="S17" s="82" t="str">
        <f>IFERROR(IF(VLOOKUP(E17,Beíró!B:T,19,FALSE)-D17=0,"ok","hiba"),"")</f>
        <v/>
      </c>
      <c r="T17" s="82" t="str">
        <f>IFERROR(IF(VLOOKUP(E17,Beíró!B:T,17,FALSE)-P17=0,"ok","hiba"),"")</f>
        <v/>
      </c>
    </row>
    <row r="18" spans="3:20" ht="19.95" hidden="1" customHeight="1" outlineLevel="1" x14ac:dyDescent="0.25">
      <c r="C18" s="364" t="s">
        <v>20</v>
      </c>
      <c r="D18" s="331">
        <v>13</v>
      </c>
      <c r="E18" s="256" t="str">
        <f>IFERROR(VLOOKUP(D18,'Eredmények rsz szerint'!$P$6:$T$20,4,FALSE),"")</f>
        <v/>
      </c>
      <c r="F18" s="255" t="str">
        <f>IFERROR(VLOOKUP($E18,Rajtlista!$B:$I,2,FALSE),"")</f>
        <v/>
      </c>
      <c r="G18" s="256" t="str">
        <f t="shared" si="0"/>
        <v>12.</v>
      </c>
      <c r="H18" s="428" t="str">
        <f>IFERROR(VLOOKUP($E18,Rajtlista!$B:$I,4,FALSE),"")</f>
        <v/>
      </c>
      <c r="I18" s="331" t="str">
        <f>IFERROR(VLOOKUP($E18,Rajtlista!$B:$I,5,FALSE),"")</f>
        <v/>
      </c>
      <c r="J18" s="443" t="str">
        <f>IFERROR(VLOOKUP($E18,Rajtlista!$B:$I,6,FALSE),"")</f>
        <v/>
      </c>
      <c r="K18" s="256"/>
      <c r="L18" s="299" t="str">
        <f>IFERROR(VLOOKUP($E18,Beíró!$B:$T,10,FALSE),"")</f>
        <v/>
      </c>
      <c r="M18" s="300" t="str">
        <f>IFERROR(VLOOKUP($E18,Beíró!$B:$T,11,FALSE),"")</f>
        <v/>
      </c>
      <c r="N18" s="300" t="str">
        <f>IFERROR(VLOOKUP($E18,Beíró!$B:$T,12,FALSE),"")</f>
        <v/>
      </c>
      <c r="O18" s="301" t="str">
        <f>IFERROR(VLOOKUP($E18,Beíró!$B:$T,13,FALSE),"")</f>
        <v/>
      </c>
      <c r="P18" s="303">
        <f>IFERROR(VLOOKUP($E18,'Eredmények rsz szerint'!B:P,14,FALSE),0)</f>
        <v>0</v>
      </c>
      <c r="Q18" s="365" t="str">
        <f>IF((P18-P6)&gt;0,P18-P6,"-")</f>
        <v>-</v>
      </c>
      <c r="R18" s="366"/>
      <c r="S18" s="82" t="str">
        <f>IFERROR(IF(VLOOKUP(E18,Beíró!B:T,19,FALSE)-D18=0,"ok","hiba"),"")</f>
        <v/>
      </c>
      <c r="T18" s="82" t="str">
        <f>IFERROR(IF(VLOOKUP(E18,Beíró!B:T,17,FALSE)-P18=0,"ok","hiba"),"")</f>
        <v/>
      </c>
    </row>
    <row r="19" spans="3:20" ht="19.95" hidden="1" customHeight="1" outlineLevel="1" x14ac:dyDescent="0.25">
      <c r="C19" s="364" t="s">
        <v>21</v>
      </c>
      <c r="D19" s="331">
        <v>14</v>
      </c>
      <c r="E19" s="256" t="str">
        <f>IFERROR(VLOOKUP(D19,'Eredmények rsz szerint'!$P$6:$T$20,4,FALSE),"")</f>
        <v/>
      </c>
      <c r="F19" s="255" t="str">
        <f>IFERROR(VLOOKUP($E19,Rajtlista!$B:$I,2,FALSE),"")</f>
        <v/>
      </c>
      <c r="G19" s="256" t="str">
        <f t="shared" si="0"/>
        <v>13.</v>
      </c>
      <c r="H19" s="428" t="str">
        <f>IFERROR(VLOOKUP($E19,Rajtlista!$B:$I,4,FALSE),"")</f>
        <v/>
      </c>
      <c r="I19" s="331" t="str">
        <f>IFERROR(VLOOKUP($E19,Rajtlista!$B:$I,5,FALSE),"")</f>
        <v/>
      </c>
      <c r="J19" s="443" t="str">
        <f>IFERROR(VLOOKUP($E19,Rajtlista!$B:$I,6,FALSE),"")</f>
        <v/>
      </c>
      <c r="K19" s="256"/>
      <c r="L19" s="299" t="str">
        <f>IFERROR(VLOOKUP($E19,Beíró!$B:$T,10,FALSE),"")</f>
        <v/>
      </c>
      <c r="M19" s="300" t="str">
        <f>IFERROR(VLOOKUP($E19,Beíró!$B:$T,11,FALSE),"")</f>
        <v/>
      </c>
      <c r="N19" s="300" t="str">
        <f>IFERROR(VLOOKUP($E19,Beíró!$B:$T,12,FALSE),"")</f>
        <v/>
      </c>
      <c r="O19" s="301" t="str">
        <f>IFERROR(VLOOKUP($E19,Beíró!$B:$T,13,FALSE),"")</f>
        <v/>
      </c>
      <c r="P19" s="303">
        <f>IFERROR(VLOOKUP($E19,'Eredmények rsz szerint'!B:P,14,FALSE),0)</f>
        <v>0</v>
      </c>
      <c r="Q19" s="365" t="str">
        <f>IF((P19-P6)&gt;0,P19-P6,"-")</f>
        <v>-</v>
      </c>
      <c r="R19" s="366"/>
      <c r="S19" s="82" t="str">
        <f>IFERROR(IF(VLOOKUP(E19,Beíró!B:T,19,FALSE)-D19=0,"ok","hiba"),"")</f>
        <v/>
      </c>
      <c r="T19" s="82" t="str">
        <f>IFERROR(IF(VLOOKUP(E19,Beíró!B:T,17,FALSE)-P19=0,"ok","hiba"),"")</f>
        <v/>
      </c>
    </row>
    <row r="20" spans="3:20" ht="19.95" hidden="1" customHeight="1" outlineLevel="1" x14ac:dyDescent="0.25">
      <c r="C20" s="364" t="s">
        <v>22</v>
      </c>
      <c r="D20" s="331">
        <v>15</v>
      </c>
      <c r="E20" s="256" t="str">
        <f>IFERROR(VLOOKUP(D20,'Eredmények rsz szerint'!$P$6:$T$20,4,FALSE),"")</f>
        <v/>
      </c>
      <c r="F20" s="255" t="str">
        <f>IFERROR(VLOOKUP($E20,Rajtlista!$B:$I,2,FALSE),"")</f>
        <v/>
      </c>
      <c r="G20" s="256" t="str">
        <f t="shared" si="0"/>
        <v>14.</v>
      </c>
      <c r="H20" s="428" t="str">
        <f>IFERROR(VLOOKUP($E20,Rajtlista!$B:$I,4,FALSE),"")</f>
        <v/>
      </c>
      <c r="I20" s="331" t="str">
        <f>IFERROR(VLOOKUP($E20,Rajtlista!$B:$I,5,FALSE),"")</f>
        <v/>
      </c>
      <c r="J20" s="443" t="str">
        <f>IFERROR(VLOOKUP($E20,Rajtlista!$B:$I,6,FALSE),"")</f>
        <v/>
      </c>
      <c r="K20" s="256"/>
      <c r="L20" s="299" t="str">
        <f>IFERROR(VLOOKUP($E20,Beíró!$B:$T,10,FALSE),"")</f>
        <v/>
      </c>
      <c r="M20" s="300" t="str">
        <f>IFERROR(VLOOKUP($E20,Beíró!$B:$T,11,FALSE),"")</f>
        <v/>
      </c>
      <c r="N20" s="300" t="str">
        <f>IFERROR(VLOOKUP($E20,Beíró!$B:$T,12,FALSE),"")</f>
        <v/>
      </c>
      <c r="O20" s="301" t="str">
        <f>IFERROR(VLOOKUP($E20,Beíró!$B:$T,13,FALSE),"")</f>
        <v/>
      </c>
      <c r="P20" s="303">
        <f>IFERROR(VLOOKUP($E20,'Eredmények rsz szerint'!B:P,14,FALSE),0)</f>
        <v>0</v>
      </c>
      <c r="Q20" s="365" t="str">
        <f>IF((P20-P6)&gt;0,P20-P6,"-")</f>
        <v>-</v>
      </c>
      <c r="R20" s="366"/>
      <c r="S20" s="82" t="str">
        <f>IFERROR(IF(VLOOKUP(E20,Beíró!B:T,19,FALSE)-D20=0,"ok","hiba"),"")</f>
        <v/>
      </c>
      <c r="T20" s="82" t="str">
        <f>IFERROR(IF(VLOOKUP(E20,Beíró!B:T,17,FALSE)-P20=0,"ok","hiba"),"")</f>
        <v/>
      </c>
    </row>
    <row r="21" spans="3:20" ht="19.95" customHeight="1" outlineLevel="1" thickBot="1" x14ac:dyDescent="0.3">
      <c r="C21" s="334"/>
      <c r="D21" s="336"/>
      <c r="E21" s="367">
        <v>0</v>
      </c>
      <c r="F21" s="335"/>
      <c r="G21" s="336"/>
      <c r="H21" s="429"/>
      <c r="I21" s="336"/>
      <c r="J21" s="432"/>
      <c r="K21" s="336"/>
      <c r="L21" s="337"/>
      <c r="M21" s="337"/>
      <c r="N21" s="337"/>
      <c r="O21" s="337"/>
      <c r="P21" s="339"/>
      <c r="Q21" s="368"/>
      <c r="R21" s="357"/>
      <c r="S21" s="82" t="str">
        <f>IFERROR(IF(VLOOKUP(E21,Beíró!B:T,19,FALSE)-D21=0,"ok","hiba"),"")</f>
        <v/>
      </c>
      <c r="T21" s="82" t="str">
        <f>IFERROR(IF(VLOOKUP(E21,Beíró!B:T,17,FALSE)-P21=0,"ok","hiba"),"")</f>
        <v/>
      </c>
    </row>
    <row r="22" spans="3:20" s="359" customFormat="1" ht="19.95" customHeight="1" x14ac:dyDescent="0.25">
      <c r="C22" s="369"/>
      <c r="D22" s="370"/>
      <c r="E22" s="370" t="str">
        <f>+Rajtlista!B22</f>
        <v>I. kcs. Fiú (2011-) - 0,5 km klasszikus</v>
      </c>
      <c r="F22" s="371"/>
      <c r="G22" s="370"/>
      <c r="H22" s="440"/>
      <c r="I22" s="370"/>
      <c r="J22" s="444"/>
      <c r="K22" s="373"/>
      <c r="L22" s="374" t="e">
        <f>'Lövészet beíró'!G22</f>
        <v>#N/A</v>
      </c>
      <c r="M22" s="281" t="e">
        <f>'Lövészet beíró'!H22</f>
        <v>#N/A</v>
      </c>
      <c r="N22" s="281" t="e">
        <f>'Lövészet beíró'!I22</f>
        <v>#N/A</v>
      </c>
      <c r="O22" s="282" t="e">
        <f>'Lövészet beíró'!J22</f>
        <v>#N/A</v>
      </c>
      <c r="P22" s="375"/>
      <c r="Q22" s="376"/>
      <c r="R22" s="357"/>
      <c r="S22" s="82" t="str">
        <f>IFERROR(IF(VLOOKUP(E22,Beíró!B:T,19,FALSE)-D22=0,"ok","hiba"),"")</f>
        <v>ok</v>
      </c>
      <c r="T22" s="82" t="str">
        <f>IFERROR(IF(VLOOKUP(E22,Beíró!B:T,17,FALSE)-P22=0,"ok","hiba"),"")</f>
        <v>ok</v>
      </c>
    </row>
    <row r="23" spans="3:20" ht="19.95" customHeight="1" outlineLevel="1" x14ac:dyDescent="0.25">
      <c r="C23" s="360" t="s">
        <v>5</v>
      </c>
      <c r="D23" s="288">
        <v>1</v>
      </c>
      <c r="E23" s="253">
        <f>IFERROR(VLOOKUP(D23,'Eredmények rsz szerint'!$P$23:$T$37,4,FALSE),"")</f>
        <v>11</v>
      </c>
      <c r="F23" s="287" t="str">
        <f>IFERROR(VLOOKUP($E23,Rajtlista!$B:$I,2,FALSE),"")</f>
        <v>Gergely Márton</v>
      </c>
      <c r="G23" s="288">
        <f>+C22</f>
        <v>0</v>
      </c>
      <c r="H23" s="427">
        <f>IFERROR(VLOOKUP($E23,Rajtlista!$B:$I,4,FALSE),"")</f>
        <v>40597</v>
      </c>
      <c r="I23" s="288" t="str">
        <f>IFERROR(VLOOKUP($E23,Rajtlista!$B:$I,5,FALSE),"")</f>
        <v>Budapest</v>
      </c>
      <c r="J23" s="430" t="str">
        <f>IFERROR(VLOOKUP($E23,Rajtlista!$B:$I,6,FALSE),"")</f>
        <v>Budenz József Általános Iskola és Gimnázium</v>
      </c>
      <c r="K23" s="328"/>
      <c r="L23" s="291" t="str">
        <f>IFERROR(VLOOKUP($E23,Beíró!$B:$T,10,FALSE),"")</f>
        <v/>
      </c>
      <c r="M23" s="292" t="str">
        <f>IFERROR(VLOOKUP($E23,Beíró!$B:$T,11,FALSE),"")</f>
        <v/>
      </c>
      <c r="N23" s="292" t="str">
        <f>IFERROR(VLOOKUP($E23,Beíró!$B:$T,12,FALSE),"")</f>
        <v/>
      </c>
      <c r="O23" s="293" t="str">
        <f>IFERROR(VLOOKUP($E23,Beíró!$B:$T,13,FALSE),"")</f>
        <v/>
      </c>
      <c r="P23" s="295">
        <f>IFERROR(VLOOKUP($E23,'Eredmények rsz szerint'!B:P,14,FALSE),0)</f>
        <v>1.8402777777777777E-3</v>
      </c>
      <c r="Q23" s="362" t="str">
        <f t="shared" ref="Q23" si="1">IF((P23-P23)&gt;0,P23-P23,"-")</f>
        <v>-</v>
      </c>
      <c r="R23" s="363"/>
      <c r="S23" s="82" t="str">
        <f>IFERROR(IF(VLOOKUP(E23,Beíró!B:T,19,FALSE)-D23=0,"ok","hiba"),"")</f>
        <v/>
      </c>
      <c r="T23" s="82" t="str">
        <f>IFERROR(IF(VLOOKUP(E23,Beíró!B:T,17,FALSE)-P23=0,"ok","hiba"),"")</f>
        <v/>
      </c>
    </row>
    <row r="24" spans="3:20" ht="19.95" customHeight="1" outlineLevel="1" x14ac:dyDescent="0.25">
      <c r="C24" s="364" t="s">
        <v>6</v>
      </c>
      <c r="D24" s="256">
        <v>2</v>
      </c>
      <c r="E24" s="256">
        <f>IFERROR(VLOOKUP(D24,'Eredmények rsz szerint'!$P$23:$T$37,4,FALSE),"")</f>
        <v>10</v>
      </c>
      <c r="F24" s="255" t="str">
        <f>IFERROR(VLOOKUP($E24,Rajtlista!$B:$I,2,FALSE),"")</f>
        <v>Szabolcs Márton</v>
      </c>
      <c r="G24" s="256" t="str">
        <f t="shared" ref="G24:G37" si="2">+C23</f>
        <v>I.</v>
      </c>
      <c r="H24" s="428">
        <f>IFERROR(VLOOKUP($E24,Rajtlista!$B:$I,4,FALSE),"")</f>
        <v>41056</v>
      </c>
      <c r="I24" s="256" t="str">
        <f>IFERROR(VLOOKUP($E24,Rajtlista!$B:$I,5,FALSE),"")</f>
        <v>Pest</v>
      </c>
      <c r="J24" s="431" t="str">
        <f>IFERROR(VLOOKUP($E24,Rajtlista!$B:$I,6,FALSE),"")</f>
        <v>Gödi Németh László Általános Iskola és Alapfokú Művészeti Iskola</v>
      </c>
      <c r="K24" s="331"/>
      <c r="L24" s="299" t="str">
        <f>IFERROR(VLOOKUP($E24,Beíró!$B:$T,10,FALSE),"")</f>
        <v/>
      </c>
      <c r="M24" s="300" t="str">
        <f>IFERROR(VLOOKUP($E24,Beíró!$B:$T,11,FALSE),"")</f>
        <v/>
      </c>
      <c r="N24" s="300" t="str">
        <f>IFERROR(VLOOKUP($E24,Beíró!$B:$T,12,FALSE),"")</f>
        <v/>
      </c>
      <c r="O24" s="301" t="str">
        <f>IFERROR(VLOOKUP($E24,Beíró!$B:$T,13,FALSE),"")</f>
        <v/>
      </c>
      <c r="P24" s="303">
        <f>IFERROR(VLOOKUP($E24,'Eredmények rsz szerint'!B:P,14,FALSE),0)</f>
        <v>1.9560185185185184E-3</v>
      </c>
      <c r="Q24" s="365">
        <f t="shared" ref="Q24" si="3">IF((P24-P23)&gt;0,P24-P23,"-")</f>
        <v>1.1574074074074069E-4</v>
      </c>
      <c r="R24" s="366"/>
      <c r="S24" s="82" t="str">
        <f>IFERROR(IF(VLOOKUP(E24,Beíró!B:T,19,FALSE)-D24=0,"ok","hiba"),"")</f>
        <v/>
      </c>
      <c r="T24" s="82" t="str">
        <f>IFERROR(IF(VLOOKUP(E24,Beíró!B:T,17,FALSE)-P24=0,"ok","hiba"),"")</f>
        <v/>
      </c>
    </row>
    <row r="25" spans="3:20" ht="19.95" customHeight="1" outlineLevel="1" x14ac:dyDescent="0.25">
      <c r="C25" s="364" t="s">
        <v>10</v>
      </c>
      <c r="D25" s="256">
        <v>3</v>
      </c>
      <c r="E25" s="256" t="str">
        <f>IFERROR(VLOOKUP(D25,'Eredmények rsz szerint'!$P$23:$T$37,4,FALSE),"")</f>
        <v/>
      </c>
      <c r="F25" s="255" t="str">
        <f>IFERROR(VLOOKUP($E25,Rajtlista!$B:$I,2,FALSE),"")</f>
        <v/>
      </c>
      <c r="G25" s="256" t="str">
        <f t="shared" si="2"/>
        <v>II.</v>
      </c>
      <c r="H25" s="428" t="str">
        <f>IFERROR(VLOOKUP($E25,Rajtlista!$B:$I,4,FALSE),"")</f>
        <v/>
      </c>
      <c r="I25" s="256" t="str">
        <f>IFERROR(VLOOKUP($E25,Rajtlista!$B:$I,5,FALSE),"")</f>
        <v/>
      </c>
      <c r="J25" s="431" t="str">
        <f>IFERROR(VLOOKUP($E25,Rajtlista!$B:$I,6,FALSE),"")</f>
        <v/>
      </c>
      <c r="K25" s="331"/>
      <c r="L25" s="299" t="str">
        <f>IFERROR(VLOOKUP($E25,Beíró!$B:$T,10,FALSE),"")</f>
        <v/>
      </c>
      <c r="M25" s="300" t="str">
        <f>IFERROR(VLOOKUP($E25,Beíró!$B:$T,11,FALSE),"")</f>
        <v/>
      </c>
      <c r="N25" s="300" t="str">
        <f>IFERROR(VLOOKUP($E25,Beíró!$B:$T,12,FALSE),"")</f>
        <v/>
      </c>
      <c r="O25" s="301" t="str">
        <f>IFERROR(VLOOKUP($E25,Beíró!$B:$T,13,FALSE),"")</f>
        <v/>
      </c>
      <c r="P25" s="303">
        <f>IFERROR(VLOOKUP($E25,'Eredmények rsz szerint'!B:P,14,FALSE),0)</f>
        <v>0</v>
      </c>
      <c r="Q25" s="365" t="str">
        <f t="shared" ref="Q25" si="4">IF((P25-P23)&gt;0,P25-P23,"-")</f>
        <v>-</v>
      </c>
      <c r="R25" s="366"/>
      <c r="S25" s="82" t="str">
        <f>IFERROR(IF(VLOOKUP(E25,Beíró!B:T,19,FALSE)-D25=0,"ok","hiba"),"")</f>
        <v/>
      </c>
      <c r="T25" s="82" t="str">
        <f>IFERROR(IF(VLOOKUP(E25,Beíró!B:T,17,FALSE)-P25=0,"ok","hiba"),"")</f>
        <v/>
      </c>
    </row>
    <row r="26" spans="3:20" ht="19.95" customHeight="1" outlineLevel="1" x14ac:dyDescent="0.25">
      <c r="C26" s="364" t="s">
        <v>11</v>
      </c>
      <c r="D26" s="256">
        <v>4</v>
      </c>
      <c r="E26" s="256" t="str">
        <f>IFERROR(VLOOKUP(D26,'Eredmények rsz szerint'!$P$23:$T$37,4,FALSE),"")</f>
        <v/>
      </c>
      <c r="F26" s="255" t="str">
        <f>IFERROR(VLOOKUP($E26,Rajtlista!$B:$I,2,FALSE),"")</f>
        <v/>
      </c>
      <c r="G26" s="256" t="str">
        <f t="shared" si="2"/>
        <v>III.</v>
      </c>
      <c r="H26" s="428" t="str">
        <f>IFERROR(VLOOKUP($E26,Rajtlista!$B:$I,4,FALSE),"")</f>
        <v/>
      </c>
      <c r="I26" s="256" t="str">
        <f>IFERROR(VLOOKUP($E26,Rajtlista!$B:$I,5,FALSE),"")</f>
        <v/>
      </c>
      <c r="J26" s="431" t="str">
        <f>IFERROR(VLOOKUP($E26,Rajtlista!$B:$I,6,FALSE),"")</f>
        <v/>
      </c>
      <c r="K26" s="331"/>
      <c r="L26" s="299" t="str">
        <f>IFERROR(VLOOKUP($E26,Beíró!$B:$T,10,FALSE),"")</f>
        <v/>
      </c>
      <c r="M26" s="300" t="str">
        <f>IFERROR(VLOOKUP($E26,Beíró!$B:$T,11,FALSE),"")</f>
        <v/>
      </c>
      <c r="N26" s="300" t="str">
        <f>IFERROR(VLOOKUP($E26,Beíró!$B:$T,12,FALSE),"")</f>
        <v/>
      </c>
      <c r="O26" s="301" t="str">
        <f>IFERROR(VLOOKUP($E26,Beíró!$B:$T,13,FALSE),"")</f>
        <v/>
      </c>
      <c r="P26" s="303">
        <f>IFERROR(VLOOKUP($E26,'Eredmények rsz szerint'!B:P,14,FALSE),0)</f>
        <v>0</v>
      </c>
      <c r="Q26" s="365" t="str">
        <f t="shared" ref="Q26" si="5">IF((P26-P23)&gt;0,P26-P23,"-")</f>
        <v>-</v>
      </c>
      <c r="R26" s="366"/>
      <c r="S26" s="82" t="str">
        <f>IFERROR(IF(VLOOKUP(E26,Beíró!B:T,19,FALSE)-D26=0,"ok","hiba"),"")</f>
        <v/>
      </c>
      <c r="T26" s="82" t="str">
        <f>IFERROR(IF(VLOOKUP(E26,Beíró!B:T,17,FALSE)-P26=0,"ok","hiba"),"")</f>
        <v/>
      </c>
    </row>
    <row r="27" spans="3:20" ht="19.95" hidden="1" customHeight="1" outlineLevel="1" x14ac:dyDescent="0.25">
      <c r="C27" s="364" t="s">
        <v>12</v>
      </c>
      <c r="D27" s="256">
        <v>5</v>
      </c>
      <c r="E27" s="256" t="str">
        <f>IFERROR(VLOOKUP(D27,'Eredmények rsz szerint'!$P$23:$T$37,4,FALSE),"")</f>
        <v/>
      </c>
      <c r="F27" s="255" t="str">
        <f>IFERROR(VLOOKUP($E27,Rajtlista!$B:$I,2,FALSE),"")</f>
        <v/>
      </c>
      <c r="G27" s="256" t="str">
        <f t="shared" si="2"/>
        <v>4.</v>
      </c>
      <c r="H27" s="428" t="str">
        <f>IFERROR(VLOOKUP($E27,Rajtlista!$B:$I,4,FALSE),"")</f>
        <v/>
      </c>
      <c r="I27" s="256" t="str">
        <f>IFERROR(VLOOKUP($E27,Rajtlista!$B:$I,5,FALSE),"")</f>
        <v/>
      </c>
      <c r="J27" s="431" t="str">
        <f>IFERROR(VLOOKUP($E27,Rajtlista!$B:$I,6,FALSE),"")</f>
        <v/>
      </c>
      <c r="K27" s="331"/>
      <c r="L27" s="299" t="str">
        <f>IFERROR(VLOOKUP($E27,Beíró!$B:$T,10,FALSE),"")</f>
        <v/>
      </c>
      <c r="M27" s="300" t="str">
        <f>IFERROR(VLOOKUP($E27,Beíró!$B:$T,11,FALSE),"")</f>
        <v/>
      </c>
      <c r="N27" s="300" t="str">
        <f>IFERROR(VLOOKUP($E27,Beíró!$B:$T,12,FALSE),"")</f>
        <v/>
      </c>
      <c r="O27" s="301" t="str">
        <f>IFERROR(VLOOKUP($E27,Beíró!$B:$T,13,FALSE),"")</f>
        <v/>
      </c>
      <c r="P27" s="303">
        <f>IFERROR(VLOOKUP($E27,'Eredmények rsz szerint'!B:P,14,FALSE),0)</f>
        <v>0</v>
      </c>
      <c r="Q27" s="365" t="str">
        <f t="shared" ref="Q27" si="6">IF((P27-P23)&gt;0,P27-P23,"-")</f>
        <v>-</v>
      </c>
      <c r="R27" s="366"/>
      <c r="S27" s="82" t="str">
        <f>IFERROR(IF(VLOOKUP(E27,Beíró!B:T,19,FALSE)-D27=0,"ok","hiba"),"")</f>
        <v/>
      </c>
      <c r="T27" s="82" t="str">
        <f>IFERROR(IF(VLOOKUP(E27,Beíró!B:T,17,FALSE)-P27=0,"ok","hiba"),"")</f>
        <v/>
      </c>
    </row>
    <row r="28" spans="3:20" ht="19.95" hidden="1" customHeight="1" outlineLevel="1" x14ac:dyDescent="0.25">
      <c r="C28" s="364" t="s">
        <v>13</v>
      </c>
      <c r="D28" s="256">
        <v>6</v>
      </c>
      <c r="E28" s="256" t="str">
        <f>IFERROR(VLOOKUP(D28,'Eredmények rsz szerint'!$P$23:$T$37,4,FALSE),"")</f>
        <v/>
      </c>
      <c r="F28" s="255" t="str">
        <f>IFERROR(VLOOKUP($E28,Rajtlista!$B:$I,2,FALSE),"")</f>
        <v/>
      </c>
      <c r="G28" s="256" t="str">
        <f t="shared" si="2"/>
        <v>5.</v>
      </c>
      <c r="H28" s="428" t="str">
        <f>IFERROR(VLOOKUP($E28,Rajtlista!$B:$I,4,FALSE),"")</f>
        <v/>
      </c>
      <c r="I28" s="256" t="str">
        <f>IFERROR(VLOOKUP($E28,Rajtlista!$B:$I,5,FALSE),"")</f>
        <v/>
      </c>
      <c r="J28" s="431" t="str">
        <f>IFERROR(VLOOKUP($E28,Rajtlista!$B:$I,6,FALSE),"")</f>
        <v/>
      </c>
      <c r="K28" s="331"/>
      <c r="L28" s="299" t="str">
        <f>IFERROR(VLOOKUP($E28,Beíró!$B:$T,10,FALSE),"")</f>
        <v/>
      </c>
      <c r="M28" s="300" t="str">
        <f>IFERROR(VLOOKUP($E28,Beíró!$B:$T,11,FALSE),"")</f>
        <v/>
      </c>
      <c r="N28" s="300" t="str">
        <f>IFERROR(VLOOKUP($E28,Beíró!$B:$T,12,FALSE),"")</f>
        <v/>
      </c>
      <c r="O28" s="301" t="str">
        <f>IFERROR(VLOOKUP($E28,Beíró!$B:$T,13,FALSE),"")</f>
        <v/>
      </c>
      <c r="P28" s="303">
        <f>IFERROR(VLOOKUP($E28,'Eredmények rsz szerint'!B:P,14,FALSE),0)</f>
        <v>0</v>
      </c>
      <c r="Q28" s="365" t="str">
        <f t="shared" ref="Q28" si="7">IF((P28-P23)&gt;0,P28-P23,"-")</f>
        <v>-</v>
      </c>
      <c r="R28" s="366"/>
      <c r="S28" s="82" t="str">
        <f>IFERROR(IF(VLOOKUP(E28,Beíró!B:T,19,FALSE)-D28=0,"ok","hiba"),"")</f>
        <v/>
      </c>
      <c r="T28" s="82" t="str">
        <f>IFERROR(IF(VLOOKUP(E28,Beíró!B:T,17,FALSE)-P28=0,"ok","hiba"),"")</f>
        <v/>
      </c>
    </row>
    <row r="29" spans="3:20" ht="19.95" hidden="1" customHeight="1" outlineLevel="1" x14ac:dyDescent="0.25">
      <c r="C29" s="364" t="s">
        <v>14</v>
      </c>
      <c r="D29" s="256">
        <v>7</v>
      </c>
      <c r="E29" s="256" t="str">
        <f>IFERROR(VLOOKUP(D29,'Eredmények rsz szerint'!$P$23:$T$37,4,FALSE),"")</f>
        <v/>
      </c>
      <c r="F29" s="255" t="str">
        <f>IFERROR(VLOOKUP($E29,Rajtlista!$B:$I,2,FALSE),"")</f>
        <v/>
      </c>
      <c r="G29" s="256" t="str">
        <f t="shared" si="2"/>
        <v>6.</v>
      </c>
      <c r="H29" s="428" t="str">
        <f>IFERROR(VLOOKUP($E29,Rajtlista!$B:$I,4,FALSE),"")</f>
        <v/>
      </c>
      <c r="I29" s="256" t="str">
        <f>IFERROR(VLOOKUP($E29,Rajtlista!$B:$I,5,FALSE),"")</f>
        <v/>
      </c>
      <c r="J29" s="431" t="str">
        <f>IFERROR(VLOOKUP($E29,Rajtlista!$B:$I,6,FALSE),"")</f>
        <v/>
      </c>
      <c r="K29" s="331"/>
      <c r="L29" s="299" t="str">
        <f>IFERROR(VLOOKUP($E29,Beíró!$B:$T,10,FALSE),"")</f>
        <v/>
      </c>
      <c r="M29" s="300" t="str">
        <f>IFERROR(VLOOKUP($E29,Beíró!$B:$T,11,FALSE),"")</f>
        <v/>
      </c>
      <c r="N29" s="300" t="str">
        <f>IFERROR(VLOOKUP($E29,Beíró!$B:$T,12,FALSE),"")</f>
        <v/>
      </c>
      <c r="O29" s="301" t="str">
        <f>IFERROR(VLOOKUP($E29,Beíró!$B:$T,13,FALSE),"")</f>
        <v/>
      </c>
      <c r="P29" s="303">
        <f>IFERROR(VLOOKUP($E29,'Eredmények rsz szerint'!B:P,14,FALSE),0)</f>
        <v>0</v>
      </c>
      <c r="Q29" s="365" t="str">
        <f t="shared" ref="Q29" si="8">IF((P29-P23)&gt;0,P29-P23,"-")</f>
        <v>-</v>
      </c>
      <c r="R29" s="366"/>
      <c r="S29" s="82" t="str">
        <f>IFERROR(IF(VLOOKUP(E29,Beíró!B:T,19,FALSE)-D29=0,"ok","hiba"),"")</f>
        <v/>
      </c>
      <c r="T29" s="82" t="str">
        <f>IFERROR(IF(VLOOKUP(E29,Beíró!B:T,17,FALSE)-P29=0,"ok","hiba"),"")</f>
        <v/>
      </c>
    </row>
    <row r="30" spans="3:20" ht="19.95" hidden="1" customHeight="1" outlineLevel="1" x14ac:dyDescent="0.25">
      <c r="C30" s="364" t="s">
        <v>15</v>
      </c>
      <c r="D30" s="256">
        <v>8</v>
      </c>
      <c r="E30" s="256" t="str">
        <f>IFERROR(VLOOKUP(D30,'Eredmények rsz szerint'!$P$23:$T$37,4,FALSE),"")</f>
        <v/>
      </c>
      <c r="F30" s="255" t="str">
        <f>IFERROR(VLOOKUP($E30,Rajtlista!$B:$I,2,FALSE),"")</f>
        <v/>
      </c>
      <c r="G30" s="256" t="str">
        <f t="shared" si="2"/>
        <v>7.</v>
      </c>
      <c r="H30" s="428" t="str">
        <f>IFERROR(VLOOKUP($E30,Rajtlista!$B:$I,4,FALSE),"")</f>
        <v/>
      </c>
      <c r="I30" s="256" t="str">
        <f>IFERROR(VLOOKUP($E30,Rajtlista!$B:$I,5,FALSE),"")</f>
        <v/>
      </c>
      <c r="J30" s="431" t="str">
        <f>IFERROR(VLOOKUP($E30,Rajtlista!$B:$I,6,FALSE),"")</f>
        <v/>
      </c>
      <c r="K30" s="331"/>
      <c r="L30" s="299" t="str">
        <f>IFERROR(VLOOKUP($E30,Beíró!$B:$T,10,FALSE),"")</f>
        <v/>
      </c>
      <c r="M30" s="300" t="str">
        <f>IFERROR(VLOOKUP($E30,Beíró!$B:$T,11,FALSE),"")</f>
        <v/>
      </c>
      <c r="N30" s="300" t="str">
        <f>IFERROR(VLOOKUP($E30,Beíró!$B:$T,12,FALSE),"")</f>
        <v/>
      </c>
      <c r="O30" s="301" t="str">
        <f>IFERROR(VLOOKUP($E30,Beíró!$B:$T,13,FALSE),"")</f>
        <v/>
      </c>
      <c r="P30" s="303">
        <f>IFERROR(VLOOKUP($E30,'Eredmények rsz szerint'!B:P,14,FALSE),0)</f>
        <v>0</v>
      </c>
      <c r="Q30" s="365" t="str">
        <f t="shared" ref="Q30" si="9">IF((P30-P23)&gt;0,P30-P23,"-")</f>
        <v>-</v>
      </c>
      <c r="R30" s="366"/>
      <c r="S30" s="82" t="str">
        <f>IFERROR(IF(VLOOKUP(E30,Beíró!B:T,19,FALSE)-D30=0,"ok","hiba"),"")</f>
        <v/>
      </c>
      <c r="T30" s="82" t="str">
        <f>IFERROR(IF(VLOOKUP(E30,Beíró!B:T,17,FALSE)-P30=0,"ok","hiba"),"")</f>
        <v/>
      </c>
    </row>
    <row r="31" spans="3:20" ht="19.95" hidden="1" customHeight="1" outlineLevel="1" x14ac:dyDescent="0.25">
      <c r="C31" s="364" t="s">
        <v>16</v>
      </c>
      <c r="D31" s="256">
        <v>9</v>
      </c>
      <c r="E31" s="256" t="str">
        <f>IFERROR(VLOOKUP(D31,'Eredmények rsz szerint'!$P$23:$T$37,4,FALSE),"")</f>
        <v/>
      </c>
      <c r="F31" s="255" t="str">
        <f>IFERROR(VLOOKUP($E31,Rajtlista!$B:$I,2,FALSE),"")</f>
        <v/>
      </c>
      <c r="G31" s="256" t="str">
        <f t="shared" si="2"/>
        <v>8.</v>
      </c>
      <c r="H31" s="428" t="str">
        <f>IFERROR(VLOOKUP($E31,Rajtlista!$B:$I,4,FALSE),"")</f>
        <v/>
      </c>
      <c r="I31" s="256" t="str">
        <f>IFERROR(VLOOKUP($E31,Rajtlista!$B:$I,5,FALSE),"")</f>
        <v/>
      </c>
      <c r="J31" s="431" t="str">
        <f>IFERROR(VLOOKUP($E31,Rajtlista!$B:$I,6,FALSE),"")</f>
        <v/>
      </c>
      <c r="K31" s="331"/>
      <c r="L31" s="299" t="str">
        <f>IFERROR(VLOOKUP($E31,Beíró!$B:$T,10,FALSE),"")</f>
        <v/>
      </c>
      <c r="M31" s="300" t="str">
        <f>IFERROR(VLOOKUP($E31,Beíró!$B:$T,11,FALSE),"")</f>
        <v/>
      </c>
      <c r="N31" s="300" t="str">
        <f>IFERROR(VLOOKUP($E31,Beíró!$B:$T,12,FALSE),"")</f>
        <v/>
      </c>
      <c r="O31" s="301" t="str">
        <f>IFERROR(VLOOKUP($E31,Beíró!$B:$T,13,FALSE),"")</f>
        <v/>
      </c>
      <c r="P31" s="303">
        <f>IFERROR(VLOOKUP($E31,'Eredmények rsz szerint'!B:P,14,FALSE),0)</f>
        <v>0</v>
      </c>
      <c r="Q31" s="365" t="str">
        <f t="shared" ref="Q31" si="10">IF((P31-P23)&gt;0,P31-P23,"-")</f>
        <v>-</v>
      </c>
      <c r="R31" s="366"/>
      <c r="S31" s="82" t="str">
        <f>IFERROR(IF(VLOOKUP(E31,Beíró!B:T,19,FALSE)-D31=0,"ok","hiba"),"")</f>
        <v/>
      </c>
      <c r="T31" s="82" t="str">
        <f>IFERROR(IF(VLOOKUP(E31,Beíró!B:T,17,FALSE)-P31=0,"ok","hiba"),"")</f>
        <v/>
      </c>
    </row>
    <row r="32" spans="3:20" ht="19.95" hidden="1" customHeight="1" outlineLevel="1" x14ac:dyDescent="0.25">
      <c r="C32" s="364" t="s">
        <v>17</v>
      </c>
      <c r="D32" s="256">
        <v>10</v>
      </c>
      <c r="E32" s="256" t="str">
        <f>IFERROR(VLOOKUP(D32,'Eredmények rsz szerint'!$P$23:$T$37,4,FALSE),"")</f>
        <v/>
      </c>
      <c r="F32" s="255" t="str">
        <f>IFERROR(VLOOKUP($E32,Rajtlista!$B:$I,2,FALSE),"")</f>
        <v/>
      </c>
      <c r="G32" s="256" t="str">
        <f t="shared" si="2"/>
        <v>9.</v>
      </c>
      <c r="H32" s="428" t="str">
        <f>IFERROR(VLOOKUP($E32,Rajtlista!$B:$I,4,FALSE),"")</f>
        <v/>
      </c>
      <c r="I32" s="256" t="str">
        <f>IFERROR(VLOOKUP($E32,Rajtlista!$B:$I,5,FALSE),"")</f>
        <v/>
      </c>
      <c r="J32" s="431" t="str">
        <f>IFERROR(VLOOKUP($E32,Rajtlista!$B:$I,6,FALSE),"")</f>
        <v/>
      </c>
      <c r="K32" s="331"/>
      <c r="L32" s="299" t="str">
        <f>IFERROR(VLOOKUP($E32,Beíró!$B:$T,10,FALSE),"")</f>
        <v/>
      </c>
      <c r="M32" s="300" t="str">
        <f>IFERROR(VLOOKUP($E32,Beíró!$B:$T,11,FALSE),"")</f>
        <v/>
      </c>
      <c r="N32" s="300" t="str">
        <f>IFERROR(VLOOKUP($E32,Beíró!$B:$T,12,FALSE),"")</f>
        <v/>
      </c>
      <c r="O32" s="301" t="str">
        <f>IFERROR(VLOOKUP($E32,Beíró!$B:$T,13,FALSE),"")</f>
        <v/>
      </c>
      <c r="P32" s="303">
        <f>IFERROR(VLOOKUP($E32,'Eredmények rsz szerint'!B:P,14,FALSE),0)</f>
        <v>0</v>
      </c>
      <c r="Q32" s="365" t="str">
        <f t="shared" ref="Q32" si="11">IF((P32-P23)&gt;0,P32-P23,"-")</f>
        <v>-</v>
      </c>
      <c r="R32" s="366"/>
      <c r="S32" s="82" t="str">
        <f>IFERROR(IF(VLOOKUP(E32,Beíró!B:T,19,FALSE)-D32=0,"ok","hiba"),"")</f>
        <v/>
      </c>
      <c r="T32" s="82" t="str">
        <f>IFERROR(IF(VLOOKUP(E32,Beíró!B:T,17,FALSE)-P32=0,"ok","hiba"),"")</f>
        <v/>
      </c>
    </row>
    <row r="33" spans="3:20" ht="19.95" hidden="1" customHeight="1" outlineLevel="1" x14ac:dyDescent="0.25">
      <c r="C33" s="364" t="s">
        <v>18</v>
      </c>
      <c r="D33" s="256">
        <v>11</v>
      </c>
      <c r="E33" s="256" t="str">
        <f>IFERROR(VLOOKUP(D33,'Eredmények rsz szerint'!$P$23:$T$37,4,FALSE),"")</f>
        <v/>
      </c>
      <c r="F33" s="255" t="str">
        <f>IFERROR(VLOOKUP($E33,Rajtlista!$B:$I,2,FALSE),"")</f>
        <v/>
      </c>
      <c r="G33" s="256" t="str">
        <f t="shared" si="2"/>
        <v>10.</v>
      </c>
      <c r="H33" s="428" t="str">
        <f>IFERROR(VLOOKUP($E33,Rajtlista!$B:$I,4,FALSE),"")</f>
        <v/>
      </c>
      <c r="I33" s="256" t="str">
        <f>IFERROR(VLOOKUP($E33,Rajtlista!$B:$I,5,FALSE),"")</f>
        <v/>
      </c>
      <c r="J33" s="431" t="str">
        <f>IFERROR(VLOOKUP($E33,Rajtlista!$B:$I,6,FALSE),"")</f>
        <v/>
      </c>
      <c r="K33" s="331"/>
      <c r="L33" s="299" t="str">
        <f>IFERROR(VLOOKUP($E33,Beíró!$B:$T,10,FALSE),"")</f>
        <v/>
      </c>
      <c r="M33" s="300" t="str">
        <f>IFERROR(VLOOKUP($E33,Beíró!$B:$T,11,FALSE),"")</f>
        <v/>
      </c>
      <c r="N33" s="300" t="str">
        <f>IFERROR(VLOOKUP($E33,Beíró!$B:$T,12,FALSE),"")</f>
        <v/>
      </c>
      <c r="O33" s="301" t="str">
        <f>IFERROR(VLOOKUP($E33,Beíró!$B:$T,13,FALSE),"")</f>
        <v/>
      </c>
      <c r="P33" s="303">
        <f>IFERROR(VLOOKUP($E33,'Eredmények rsz szerint'!B:P,14,FALSE),0)</f>
        <v>0</v>
      </c>
      <c r="Q33" s="365" t="str">
        <f t="shared" ref="Q33" si="12">IF((P33-P23)&gt;0,P33-P23,"-")</f>
        <v>-</v>
      </c>
      <c r="R33" s="366"/>
      <c r="S33" s="82" t="str">
        <f>IFERROR(IF(VLOOKUP(E33,Beíró!B:T,19,FALSE)-D33=0,"ok","hiba"),"")</f>
        <v/>
      </c>
      <c r="T33" s="82" t="str">
        <f>IFERROR(IF(VLOOKUP(E33,Beíró!B:T,17,FALSE)-P33=0,"ok","hiba"),"")</f>
        <v/>
      </c>
    </row>
    <row r="34" spans="3:20" ht="19.95" hidden="1" customHeight="1" outlineLevel="1" x14ac:dyDescent="0.25">
      <c r="C34" s="364" t="s">
        <v>19</v>
      </c>
      <c r="D34" s="256">
        <v>12</v>
      </c>
      <c r="E34" s="256" t="str">
        <f>IFERROR(VLOOKUP(D34,'Eredmények rsz szerint'!$P$23:$T$37,4,FALSE),"")</f>
        <v/>
      </c>
      <c r="F34" s="255" t="str">
        <f>IFERROR(VLOOKUP($E34,Rajtlista!$B:$I,2,FALSE),"")</f>
        <v/>
      </c>
      <c r="G34" s="256" t="str">
        <f t="shared" si="2"/>
        <v>11.</v>
      </c>
      <c r="H34" s="428" t="str">
        <f>IFERROR(VLOOKUP($E34,Rajtlista!$B:$I,4,FALSE),"")</f>
        <v/>
      </c>
      <c r="I34" s="256" t="str">
        <f>IFERROR(VLOOKUP($E34,Rajtlista!$B:$I,5,FALSE),"")</f>
        <v/>
      </c>
      <c r="J34" s="431" t="str">
        <f>IFERROR(VLOOKUP($E34,Rajtlista!$B:$I,6,FALSE),"")</f>
        <v/>
      </c>
      <c r="K34" s="331"/>
      <c r="L34" s="299" t="str">
        <f>IFERROR(VLOOKUP($E34,Beíró!$B:$T,10,FALSE),"")</f>
        <v/>
      </c>
      <c r="M34" s="300" t="str">
        <f>IFERROR(VLOOKUP($E34,Beíró!$B:$T,11,FALSE),"")</f>
        <v/>
      </c>
      <c r="N34" s="300" t="str">
        <f>IFERROR(VLOOKUP($E34,Beíró!$B:$T,12,FALSE),"")</f>
        <v/>
      </c>
      <c r="O34" s="301" t="str">
        <f>IFERROR(VLOOKUP($E34,Beíró!$B:$T,13,FALSE),"")</f>
        <v/>
      </c>
      <c r="P34" s="303">
        <f>IFERROR(VLOOKUP($E34,'Eredmények rsz szerint'!B:P,14,FALSE),0)</f>
        <v>0</v>
      </c>
      <c r="Q34" s="365" t="str">
        <f t="shared" ref="Q34" si="13">IF((P34-P23)&gt;0,P34-P23,"-")</f>
        <v>-</v>
      </c>
      <c r="R34" s="366"/>
      <c r="S34" s="82" t="str">
        <f>IFERROR(IF(VLOOKUP(E34,Beíró!B:T,19,FALSE)-D34=0,"ok","hiba"),"")</f>
        <v/>
      </c>
      <c r="T34" s="82" t="str">
        <f>IFERROR(IF(VLOOKUP(E34,Beíró!B:T,17,FALSE)-P34=0,"ok","hiba"),"")</f>
        <v/>
      </c>
    </row>
    <row r="35" spans="3:20" ht="19.95" hidden="1" customHeight="1" outlineLevel="1" x14ac:dyDescent="0.25">
      <c r="C35" s="364" t="s">
        <v>20</v>
      </c>
      <c r="D35" s="256">
        <v>13</v>
      </c>
      <c r="E35" s="256" t="str">
        <f>IFERROR(VLOOKUP(D35,'Eredmények rsz szerint'!$P$23:$T$37,4,FALSE),"")</f>
        <v/>
      </c>
      <c r="F35" s="255" t="str">
        <f>IFERROR(VLOOKUP($E35,Rajtlista!$B:$I,2,FALSE),"")</f>
        <v/>
      </c>
      <c r="G35" s="256" t="str">
        <f t="shared" si="2"/>
        <v>12.</v>
      </c>
      <c r="H35" s="428" t="str">
        <f>IFERROR(VLOOKUP($E35,Rajtlista!$B:$I,4,FALSE),"")</f>
        <v/>
      </c>
      <c r="I35" s="256" t="str">
        <f>IFERROR(VLOOKUP($E35,Rajtlista!$B:$I,5,FALSE),"")</f>
        <v/>
      </c>
      <c r="J35" s="431" t="str">
        <f>IFERROR(VLOOKUP($E35,Rajtlista!$B:$I,6,FALSE),"")</f>
        <v/>
      </c>
      <c r="K35" s="331"/>
      <c r="L35" s="299" t="str">
        <f>IFERROR(VLOOKUP($E35,Beíró!$B:$T,10,FALSE),"")</f>
        <v/>
      </c>
      <c r="M35" s="300" t="str">
        <f>IFERROR(VLOOKUP($E35,Beíró!$B:$T,11,FALSE),"")</f>
        <v/>
      </c>
      <c r="N35" s="300" t="str">
        <f>IFERROR(VLOOKUP($E35,Beíró!$B:$T,12,FALSE),"")</f>
        <v/>
      </c>
      <c r="O35" s="301" t="str">
        <f>IFERROR(VLOOKUP($E35,Beíró!$B:$T,13,FALSE),"")</f>
        <v/>
      </c>
      <c r="P35" s="303">
        <f>IFERROR(VLOOKUP($E35,'Eredmények rsz szerint'!B:P,14,FALSE),0)</f>
        <v>0</v>
      </c>
      <c r="Q35" s="365" t="str">
        <f t="shared" ref="Q35" si="14">IF((P35-P23)&gt;0,P35-P23,"-")</f>
        <v>-</v>
      </c>
      <c r="R35" s="366"/>
      <c r="S35" s="82" t="str">
        <f>IFERROR(IF(VLOOKUP(E35,Beíró!B:T,19,FALSE)-D35=0,"ok","hiba"),"")</f>
        <v/>
      </c>
      <c r="T35" s="82" t="str">
        <f>IFERROR(IF(VLOOKUP(E35,Beíró!B:T,17,FALSE)-P35=0,"ok","hiba"),"")</f>
        <v/>
      </c>
    </row>
    <row r="36" spans="3:20" ht="19.95" hidden="1" customHeight="1" outlineLevel="1" x14ac:dyDescent="0.25">
      <c r="C36" s="364" t="s">
        <v>21</v>
      </c>
      <c r="D36" s="256">
        <v>14</v>
      </c>
      <c r="E36" s="256" t="str">
        <f>IFERROR(VLOOKUP(D36,'Eredmények rsz szerint'!$P$23:$T$37,4,FALSE),"")</f>
        <v/>
      </c>
      <c r="F36" s="255" t="str">
        <f>IFERROR(VLOOKUP($E36,Rajtlista!$B:$I,2,FALSE),"")</f>
        <v/>
      </c>
      <c r="G36" s="256" t="str">
        <f t="shared" si="2"/>
        <v>13.</v>
      </c>
      <c r="H36" s="428" t="str">
        <f>IFERROR(VLOOKUP($E36,Rajtlista!$B:$I,4,FALSE),"")</f>
        <v/>
      </c>
      <c r="I36" s="256" t="str">
        <f>IFERROR(VLOOKUP($E36,Rajtlista!$B:$I,5,FALSE),"")</f>
        <v/>
      </c>
      <c r="J36" s="431" t="str">
        <f>IFERROR(VLOOKUP($E36,Rajtlista!$B:$I,6,FALSE),"")</f>
        <v/>
      </c>
      <c r="K36" s="331"/>
      <c r="L36" s="299" t="str">
        <f>IFERROR(VLOOKUP($E36,Beíró!$B:$T,10,FALSE),"")</f>
        <v/>
      </c>
      <c r="M36" s="300" t="str">
        <f>IFERROR(VLOOKUP($E36,Beíró!$B:$T,11,FALSE),"")</f>
        <v/>
      </c>
      <c r="N36" s="300" t="str">
        <f>IFERROR(VLOOKUP($E36,Beíró!$B:$T,12,FALSE),"")</f>
        <v/>
      </c>
      <c r="O36" s="301" t="str">
        <f>IFERROR(VLOOKUP($E36,Beíró!$B:$T,13,FALSE),"")</f>
        <v/>
      </c>
      <c r="P36" s="303">
        <f>IFERROR(VLOOKUP($E36,'Eredmények rsz szerint'!B:P,14,FALSE),0)</f>
        <v>0</v>
      </c>
      <c r="Q36" s="365" t="str">
        <f t="shared" ref="Q36" si="15">IF((P36-P23)&gt;0,P36-P23,"-")</f>
        <v>-</v>
      </c>
      <c r="R36" s="366"/>
      <c r="S36" s="82" t="str">
        <f>IFERROR(IF(VLOOKUP(E36,Beíró!B:T,19,FALSE)-D36=0,"ok","hiba"),"")</f>
        <v/>
      </c>
      <c r="T36" s="82" t="str">
        <f>IFERROR(IF(VLOOKUP(E36,Beíró!B:T,17,FALSE)-P36=0,"ok","hiba"),"")</f>
        <v/>
      </c>
    </row>
    <row r="37" spans="3:20" ht="19.95" hidden="1" customHeight="1" outlineLevel="1" x14ac:dyDescent="0.25">
      <c r="C37" s="364" t="s">
        <v>22</v>
      </c>
      <c r="D37" s="256">
        <v>15</v>
      </c>
      <c r="E37" s="256" t="str">
        <f>IFERROR(VLOOKUP(D37,'Eredmények rsz szerint'!$P$23:$T$37,4,FALSE),"")</f>
        <v/>
      </c>
      <c r="F37" s="255" t="str">
        <f>IFERROR(VLOOKUP($E37,Rajtlista!$B:$I,2,FALSE),"")</f>
        <v/>
      </c>
      <c r="G37" s="256" t="str">
        <f t="shared" si="2"/>
        <v>14.</v>
      </c>
      <c r="H37" s="428" t="str">
        <f>IFERROR(VLOOKUP($E37,Rajtlista!$B:$I,4,FALSE),"")</f>
        <v/>
      </c>
      <c r="I37" s="256" t="str">
        <f>IFERROR(VLOOKUP($E37,Rajtlista!$B:$I,5,FALSE),"")</f>
        <v/>
      </c>
      <c r="J37" s="431" t="str">
        <f>IFERROR(VLOOKUP($E37,Rajtlista!$B:$I,6,FALSE),"")</f>
        <v/>
      </c>
      <c r="K37" s="331"/>
      <c r="L37" s="299" t="str">
        <f>IFERROR(VLOOKUP($E37,Beíró!$B:$T,10,FALSE),"")</f>
        <v/>
      </c>
      <c r="M37" s="300" t="str">
        <f>IFERROR(VLOOKUP($E37,Beíró!$B:$T,11,FALSE),"")</f>
        <v/>
      </c>
      <c r="N37" s="300" t="str">
        <f>IFERROR(VLOOKUP($E37,Beíró!$B:$T,12,FALSE),"")</f>
        <v/>
      </c>
      <c r="O37" s="301" t="str">
        <f>IFERROR(VLOOKUP($E37,Beíró!$B:$T,13,FALSE),"")</f>
        <v/>
      </c>
      <c r="P37" s="303">
        <f>IFERROR(VLOOKUP($E37,'Eredmények rsz szerint'!B:P,14,FALSE),0)</f>
        <v>0</v>
      </c>
      <c r="Q37" s="365" t="str">
        <f t="shared" ref="Q37" si="16">IF((P37-P23)&gt;0,P37-P23,"-")</f>
        <v>-</v>
      </c>
      <c r="R37" s="366"/>
      <c r="S37" s="82" t="str">
        <f>IFERROR(IF(VLOOKUP(E37,Beíró!B:T,19,FALSE)-D37=0,"ok","hiba"),"")</f>
        <v/>
      </c>
      <c r="T37" s="82" t="str">
        <f>IFERROR(IF(VLOOKUP(E37,Beíró!B:T,17,FALSE)-P37=0,"ok","hiba"),"")</f>
        <v/>
      </c>
    </row>
    <row r="38" spans="3:20" ht="19.95" customHeight="1" outlineLevel="1" thickBot="1" x14ac:dyDescent="0.3">
      <c r="C38" s="334"/>
      <c r="D38" s="336"/>
      <c r="E38" s="367">
        <v>0</v>
      </c>
      <c r="F38" s="335"/>
      <c r="G38" s="336"/>
      <c r="H38" s="429"/>
      <c r="I38" s="336"/>
      <c r="J38" s="432"/>
      <c r="K38" s="336"/>
      <c r="L38" s="337"/>
      <c r="M38" s="337"/>
      <c r="N38" s="337"/>
      <c r="O38" s="337"/>
      <c r="P38" s="339"/>
      <c r="Q38" s="368"/>
      <c r="R38" s="357"/>
      <c r="S38" s="82" t="str">
        <f>IFERROR(IF(VLOOKUP(E38,Beíró!B:T,19,FALSE)-D38=0,"ok","hiba"),"")</f>
        <v/>
      </c>
      <c r="T38" s="82" t="str">
        <f>IFERROR(IF(VLOOKUP(E38,Beíró!B:T,17,FALSE)-P38=0,"ok","hiba"),"")</f>
        <v/>
      </c>
    </row>
    <row r="39" spans="3:20" s="359" customFormat="1" ht="19.95" customHeight="1" x14ac:dyDescent="0.25">
      <c r="C39" s="369"/>
      <c r="D39" s="370"/>
      <c r="E39" s="370" t="str">
        <f>+Rajtlista!B39</f>
        <v>II. kcs. Leány (2009-2010) - 1 km klasszikus</v>
      </c>
      <c r="F39" s="371"/>
      <c r="G39" s="370"/>
      <c r="H39" s="440"/>
      <c r="I39" s="370"/>
      <c r="J39" s="444"/>
      <c r="K39" s="373"/>
      <c r="L39" s="374" t="e">
        <f>'Lövészet beíró'!G39</f>
        <v>#N/A</v>
      </c>
      <c r="M39" s="281" t="e">
        <f>'Lövészet beíró'!H39</f>
        <v>#N/A</v>
      </c>
      <c r="N39" s="281" t="e">
        <f>'Lövészet beíró'!I39</f>
        <v>#N/A</v>
      </c>
      <c r="O39" s="282" t="e">
        <f>'Lövészet beíró'!J39</f>
        <v>#N/A</v>
      </c>
      <c r="P39" s="375"/>
      <c r="Q39" s="376"/>
      <c r="R39" s="357"/>
      <c r="S39" s="82" t="str">
        <f>IFERROR(IF(VLOOKUP(E39,Beíró!B:T,19,FALSE)-D39=0,"ok","hiba"),"")</f>
        <v>ok</v>
      </c>
      <c r="T39" s="82" t="str">
        <f>IFERROR(IF(VLOOKUP(E39,Beíró!B:T,17,FALSE)-P39=0,"ok","hiba"),"")</f>
        <v>ok</v>
      </c>
    </row>
    <row r="40" spans="3:20" ht="19.95" customHeight="1" outlineLevel="1" x14ac:dyDescent="0.25">
      <c r="C40" s="360" t="s">
        <v>5</v>
      </c>
      <c r="D40" s="288">
        <v>1</v>
      </c>
      <c r="E40" s="253">
        <f>IFERROR(VLOOKUP(D40,'Eredmények rsz szerint'!$P$40:$T$54,4,FALSE),"")</f>
        <v>22</v>
      </c>
      <c r="F40" s="287" t="str">
        <f>IFERROR(VLOOKUP($E40,Rajtlista!$B:$I,2,FALSE),"")</f>
        <v>Bozóki Tamara</v>
      </c>
      <c r="G40" s="288">
        <f>+C39</f>
        <v>0</v>
      </c>
      <c r="H40" s="427">
        <f>IFERROR(VLOOKUP($E40,Rajtlista!$B:$I,4,FALSE),"")</f>
        <v>39839</v>
      </c>
      <c r="I40" s="328" t="str">
        <f>IFERROR(VLOOKUP($E40,Rajtlista!$B:$I,5,FALSE),"")</f>
        <v>Pest</v>
      </c>
      <c r="J40" s="442" t="str">
        <f>IFERROR(VLOOKUP($E40,Rajtlista!$B:$I,6,FALSE),"")</f>
        <v>Péceli Integrált Oktatási Központ Általános Iskola és Gimnázium</v>
      </c>
      <c r="K40" s="288"/>
      <c r="L40" s="291" t="str">
        <f>IFERROR(VLOOKUP($E40,Beíró!$B:$T,10,FALSE),"")</f>
        <v/>
      </c>
      <c r="M40" s="292" t="str">
        <f>IFERROR(VLOOKUP($E40,Beíró!$B:$T,11,FALSE),"")</f>
        <v/>
      </c>
      <c r="N40" s="292" t="str">
        <f>IFERROR(VLOOKUP($E40,Beíró!$B:$T,12,FALSE),"")</f>
        <v/>
      </c>
      <c r="O40" s="293" t="str">
        <f>IFERROR(VLOOKUP($E40,Beíró!$B:$T,13,FALSE),"")</f>
        <v/>
      </c>
      <c r="P40" s="295">
        <f>IFERROR(VLOOKUP($E40,'Eredmények rsz szerint'!B:P,14,FALSE),0)</f>
        <v>3.4606481481481485E-3</v>
      </c>
      <c r="Q40" s="362" t="str">
        <f t="shared" ref="Q40" si="17">IF((P40-P40)&gt;0,P40-P40,"-")</f>
        <v>-</v>
      </c>
      <c r="R40" s="363"/>
      <c r="S40" s="82" t="str">
        <f>IFERROR(IF(VLOOKUP(E40,Beíró!B:T,19,FALSE)-D40=0,"ok","hiba"),"")</f>
        <v>hiba</v>
      </c>
      <c r="T40" s="82" t="str">
        <f>IFERROR(IF(VLOOKUP(E40,Beíró!B:T,17,FALSE)-P40=0,"ok","hiba"),"")</f>
        <v>hiba</v>
      </c>
    </row>
    <row r="41" spans="3:20" ht="19.95" customHeight="1" outlineLevel="1" x14ac:dyDescent="0.25">
      <c r="C41" s="364" t="s">
        <v>6</v>
      </c>
      <c r="D41" s="256">
        <v>2</v>
      </c>
      <c r="E41" s="256">
        <f>IFERROR(VLOOKUP(D41,'Eredmények rsz szerint'!$P$40:$T$54,4,FALSE),"")</f>
        <v>13</v>
      </c>
      <c r="F41" s="255" t="str">
        <f>IFERROR(VLOOKUP($E41,Rajtlista!$B:$I,2,FALSE),"")</f>
        <v>Katona Korinna</v>
      </c>
      <c r="G41" s="256" t="str">
        <f t="shared" ref="G41:G54" si="18">+C40</f>
        <v>I.</v>
      </c>
      <c r="H41" s="428">
        <f>IFERROR(VLOOKUP($E41,Rajtlista!$B:$I,4,FALSE),"")</f>
        <v>40079</v>
      </c>
      <c r="I41" s="331" t="str">
        <f>IFERROR(VLOOKUP($E41,Rajtlista!$B:$I,5,FALSE),"")</f>
        <v>Heves</v>
      </c>
      <c r="J41" s="443" t="str">
        <f>IFERROR(VLOOKUP($E41,Rajtlista!$B:$I,6,FALSE),"")</f>
        <v>Eszterházy Károly Egyetem Gyakorló Általános, Közép-, Alapfokú Művészeti Iskola és Pedagógiai Intézet</v>
      </c>
      <c r="K41" s="256"/>
      <c r="L41" s="299" t="str">
        <f>IFERROR(VLOOKUP($E41,Beíró!$B:$T,10,FALSE),"")</f>
        <v/>
      </c>
      <c r="M41" s="300" t="str">
        <f>IFERROR(VLOOKUP($E41,Beíró!$B:$T,11,FALSE),"")</f>
        <v/>
      </c>
      <c r="N41" s="300" t="str">
        <f>IFERROR(VLOOKUP($E41,Beíró!$B:$T,12,FALSE),"")</f>
        <v/>
      </c>
      <c r="O41" s="301" t="str">
        <f>IFERROR(VLOOKUP($E41,Beíró!$B:$T,13,FALSE),"")</f>
        <v/>
      </c>
      <c r="P41" s="303">
        <f>IFERROR(VLOOKUP($E41,'Eredmények rsz szerint'!B:P,14,FALSE),0)</f>
        <v>3.6111111111111114E-3</v>
      </c>
      <c r="Q41" s="365">
        <f t="shared" ref="Q41" si="19">IF((P41-P40)&gt;0,P41-P40,"-")</f>
        <v>1.5046296296296292E-4</v>
      </c>
      <c r="R41" s="366"/>
      <c r="S41" s="82" t="str">
        <f>IFERROR(IF(VLOOKUP(E41,Beíró!B:T,19,FALSE)-D41=0,"ok","hiba"),"")</f>
        <v>hiba</v>
      </c>
      <c r="T41" s="82" t="str">
        <f>IFERROR(IF(VLOOKUP(E41,Beíró!B:T,17,FALSE)-P41=0,"ok","hiba"),"")</f>
        <v>hiba</v>
      </c>
    </row>
    <row r="42" spans="3:20" ht="19.95" customHeight="1" outlineLevel="1" x14ac:dyDescent="0.25">
      <c r="C42" s="364" t="s">
        <v>10</v>
      </c>
      <c r="D42" s="256">
        <v>3</v>
      </c>
      <c r="E42" s="256">
        <f>IFERROR(VLOOKUP(D42,'Eredmények rsz szerint'!$P$40:$T$54,4,FALSE),"")</f>
        <v>17</v>
      </c>
      <c r="F42" s="255" t="str">
        <f>IFERROR(VLOOKUP($E42,Rajtlista!$B:$I,2,FALSE),"")</f>
        <v>Varga Léna</v>
      </c>
      <c r="G42" s="256" t="str">
        <f t="shared" si="18"/>
        <v>II.</v>
      </c>
      <c r="H42" s="428">
        <f>IFERROR(VLOOKUP($E42,Rajtlista!$B:$I,4,FALSE),"")</f>
        <v>40394</v>
      </c>
      <c r="I42" s="331" t="str">
        <f>IFERROR(VLOOKUP($E42,Rajtlista!$B:$I,5,FALSE),"")</f>
        <v>Budapest</v>
      </c>
      <c r="J42" s="443" t="str">
        <f>IFERROR(VLOOKUP($E42,Rajtlista!$B:$I,6,FALSE),"")</f>
        <v>ELTE Gyertyánffy István Gyakorló Általános Iskola</v>
      </c>
      <c r="K42" s="256"/>
      <c r="L42" s="299" t="str">
        <f>IFERROR(VLOOKUP($E42,Beíró!$B:$T,10,FALSE),"")</f>
        <v/>
      </c>
      <c r="M42" s="300" t="str">
        <f>IFERROR(VLOOKUP($E42,Beíró!$B:$T,11,FALSE),"")</f>
        <v/>
      </c>
      <c r="N42" s="300" t="str">
        <f>IFERROR(VLOOKUP($E42,Beíró!$B:$T,12,FALSE),"")</f>
        <v/>
      </c>
      <c r="O42" s="301" t="str">
        <f>IFERROR(VLOOKUP($E42,Beíró!$B:$T,13,FALSE),"")</f>
        <v/>
      </c>
      <c r="P42" s="303">
        <f>IFERROR(VLOOKUP($E42,'Eredmények rsz szerint'!B:P,14,FALSE),0)</f>
        <v>3.7268518518518514E-3</v>
      </c>
      <c r="Q42" s="365">
        <f t="shared" ref="Q42" si="20">IF((P42-P40)&gt;0,P42-P40,"-")</f>
        <v>2.6620370370370296E-4</v>
      </c>
      <c r="R42" s="366"/>
      <c r="S42" s="82" t="str">
        <f>IFERROR(IF(VLOOKUP(E42,Beíró!B:T,19,FALSE)-D42=0,"ok","hiba"),"")</f>
        <v>hiba</v>
      </c>
      <c r="T42" s="82" t="str">
        <f>IFERROR(IF(VLOOKUP(E42,Beíró!B:T,17,FALSE)-P42=0,"ok","hiba"),"")</f>
        <v>hiba</v>
      </c>
    </row>
    <row r="43" spans="3:20" ht="19.95" customHeight="1" outlineLevel="1" x14ac:dyDescent="0.25">
      <c r="C43" s="364" t="s">
        <v>11</v>
      </c>
      <c r="D43" s="256">
        <v>4</v>
      </c>
      <c r="E43" s="256">
        <f>IFERROR(VLOOKUP(D43,'Eredmények rsz szerint'!$P$40:$T$54,4,FALSE),"")</f>
        <v>12</v>
      </c>
      <c r="F43" s="255" t="str">
        <f>IFERROR(VLOOKUP($E43,Rajtlista!$B:$I,2,FALSE),"")</f>
        <v>Besze Regina Kira</v>
      </c>
      <c r="G43" s="256" t="str">
        <f t="shared" si="18"/>
        <v>III.</v>
      </c>
      <c r="H43" s="428">
        <f>IFERROR(VLOOKUP($E43,Rajtlista!$B:$I,4,FALSE),"")</f>
        <v>40084</v>
      </c>
      <c r="I43" s="331" t="str">
        <f>IFERROR(VLOOKUP($E43,Rajtlista!$B:$I,5,FALSE),"")</f>
        <v>Heves</v>
      </c>
      <c r="J43" s="443" t="str">
        <f>IFERROR(VLOOKUP($E43,Rajtlista!$B:$I,6,FALSE),"")</f>
        <v>Gyöngyössolymosi Nagy Gyula Katolikus Általános Iskola és Alapfokú Művészeti Iskola</v>
      </c>
      <c r="K43" s="256"/>
      <c r="L43" s="299" t="str">
        <f>IFERROR(VLOOKUP($E43,Beíró!$B:$T,10,FALSE),"")</f>
        <v/>
      </c>
      <c r="M43" s="300" t="str">
        <f>IFERROR(VLOOKUP($E43,Beíró!$B:$T,11,FALSE),"")</f>
        <v/>
      </c>
      <c r="N43" s="300" t="str">
        <f>IFERROR(VLOOKUP($E43,Beíró!$B:$T,12,FALSE),"")</f>
        <v/>
      </c>
      <c r="O43" s="301" t="str">
        <f>IFERROR(VLOOKUP($E43,Beíró!$B:$T,13,FALSE),"")</f>
        <v/>
      </c>
      <c r="P43" s="303">
        <f>IFERROR(VLOOKUP($E43,'Eredmények rsz szerint'!B:P,14,FALSE),0)</f>
        <v>4.1203703703703706E-3</v>
      </c>
      <c r="Q43" s="365">
        <f t="shared" ref="Q43" si="21">IF((P43-P40)&gt;0,P43-P40,"-")</f>
        <v>6.5972222222222213E-4</v>
      </c>
      <c r="R43" s="366"/>
      <c r="S43" s="82" t="str">
        <f>IFERROR(IF(VLOOKUP(E43,Beíró!B:T,19,FALSE)-D43=0,"ok","hiba"),"")</f>
        <v>hiba</v>
      </c>
      <c r="T43" s="82" t="str">
        <f>IFERROR(IF(VLOOKUP(E43,Beíró!B:T,17,FALSE)-P43=0,"ok","hiba"),"")</f>
        <v>hiba</v>
      </c>
    </row>
    <row r="44" spans="3:20" ht="19.95" customHeight="1" outlineLevel="1" x14ac:dyDescent="0.25">
      <c r="C44" s="364" t="s">
        <v>12</v>
      </c>
      <c r="D44" s="256">
        <v>5</v>
      </c>
      <c r="E44" s="256">
        <f>IFERROR(VLOOKUP(D44,'Eredmények rsz szerint'!$P$40:$T$54,4,FALSE),"")</f>
        <v>16</v>
      </c>
      <c r="F44" s="255" t="str">
        <f>IFERROR(VLOOKUP($E44,Rajtlista!$B:$I,2,FALSE),"")</f>
        <v>Zámbó Hanna</v>
      </c>
      <c r="G44" s="256" t="str">
        <f t="shared" si="18"/>
        <v>4.</v>
      </c>
      <c r="H44" s="428">
        <f>IFERROR(VLOOKUP($E44,Rajtlista!$B:$I,4,FALSE),"")</f>
        <v>39862</v>
      </c>
      <c r="I44" s="331" t="str">
        <f>IFERROR(VLOOKUP($E44,Rajtlista!$B:$I,5,FALSE),"")</f>
        <v>Budapest</v>
      </c>
      <c r="J44" s="443" t="str">
        <f>IFERROR(VLOOKUP($E44,Rajtlista!$B:$I,6,FALSE),"")</f>
        <v>Testnevelési Egyetem Gyakorló Sportiskolai Általános Iskola és Gimnázium</v>
      </c>
      <c r="K44" s="256"/>
      <c r="L44" s="299" t="str">
        <f>IFERROR(VLOOKUP($E44,Beíró!$B:$T,10,FALSE),"")</f>
        <v/>
      </c>
      <c r="M44" s="300" t="str">
        <f>IFERROR(VLOOKUP($E44,Beíró!$B:$T,11,FALSE),"")</f>
        <v/>
      </c>
      <c r="N44" s="300" t="str">
        <f>IFERROR(VLOOKUP($E44,Beíró!$B:$T,12,FALSE),"")</f>
        <v/>
      </c>
      <c r="O44" s="301" t="str">
        <f>IFERROR(VLOOKUP($E44,Beíró!$B:$T,13,FALSE),"")</f>
        <v/>
      </c>
      <c r="P44" s="303">
        <f>IFERROR(VLOOKUP($E44,'Eredmények rsz szerint'!B:P,14,FALSE),0)</f>
        <v>4.2013888888888891E-3</v>
      </c>
      <c r="Q44" s="365">
        <f t="shared" ref="Q44" si="22">IF((P44-P40)&gt;0,P44-P40,"-")</f>
        <v>7.407407407407406E-4</v>
      </c>
      <c r="R44" s="366"/>
      <c r="S44" s="82" t="str">
        <f>IFERROR(IF(VLOOKUP(E44,Beíró!B:T,19,FALSE)-D44=0,"ok","hiba"),"")</f>
        <v>hiba</v>
      </c>
      <c r="T44" s="82" t="str">
        <f>IFERROR(IF(VLOOKUP(E44,Beíró!B:T,17,FALSE)-P44=0,"ok","hiba"),"")</f>
        <v>hiba</v>
      </c>
    </row>
    <row r="45" spans="3:20" ht="19.95" customHeight="1" outlineLevel="1" x14ac:dyDescent="0.25">
      <c r="C45" s="364" t="s">
        <v>13</v>
      </c>
      <c r="D45" s="256">
        <v>6</v>
      </c>
      <c r="E45" s="256">
        <f>IFERROR(VLOOKUP(D45,'Eredmények rsz szerint'!$P$40:$T$54,4,FALSE),"")</f>
        <v>21</v>
      </c>
      <c r="F45" s="255" t="str">
        <f>IFERROR(VLOOKUP($E45,Rajtlista!$B:$I,2,FALSE),"")</f>
        <v>Cseke Zille Boglárka</v>
      </c>
      <c r="G45" s="256" t="str">
        <f t="shared" si="18"/>
        <v>5.</v>
      </c>
      <c r="H45" s="428">
        <f>IFERROR(VLOOKUP($E45,Rajtlista!$B:$I,4,FALSE),"")</f>
        <v>40217</v>
      </c>
      <c r="I45" s="331" t="str">
        <f>IFERROR(VLOOKUP($E45,Rajtlista!$B:$I,5,FALSE),"")</f>
        <v>Budapest</v>
      </c>
      <c r="J45" s="443" t="str">
        <f>IFERROR(VLOOKUP($E45,Rajtlista!$B:$I,6,FALSE),"")</f>
        <v>Albertfalvi Don Bosco Katolikus Általános Iskola és Óvoda</v>
      </c>
      <c r="K45" s="256"/>
      <c r="L45" s="299" t="str">
        <f>IFERROR(VLOOKUP($E45,Beíró!$B:$T,10,FALSE),"")</f>
        <v/>
      </c>
      <c r="M45" s="300" t="str">
        <f>IFERROR(VLOOKUP($E45,Beíró!$B:$T,11,FALSE),"")</f>
        <v/>
      </c>
      <c r="N45" s="300" t="str">
        <f>IFERROR(VLOOKUP($E45,Beíró!$B:$T,12,FALSE),"")</f>
        <v/>
      </c>
      <c r="O45" s="301" t="str">
        <f>IFERROR(VLOOKUP($E45,Beíró!$B:$T,13,FALSE),"")</f>
        <v/>
      </c>
      <c r="P45" s="303">
        <f>IFERROR(VLOOKUP($E45,'Eredmények rsz szerint'!B:P,14,FALSE),0)</f>
        <v>4.5370370370370365E-3</v>
      </c>
      <c r="Q45" s="365">
        <f t="shared" ref="Q45" si="23">IF((P45-P40)&gt;0,P45-P40,"-")</f>
        <v>1.076388888888888E-3</v>
      </c>
      <c r="R45" s="366"/>
      <c r="S45" s="82" t="str">
        <f>IFERROR(IF(VLOOKUP(E45,Beíró!B:T,19,FALSE)-D45=0,"ok","hiba"),"")</f>
        <v>hiba</v>
      </c>
      <c r="T45" s="82" t="str">
        <f>IFERROR(IF(VLOOKUP(E45,Beíró!B:T,17,FALSE)-P45=0,"ok","hiba"),"")</f>
        <v>hiba</v>
      </c>
    </row>
    <row r="46" spans="3:20" ht="19.95" customHeight="1" outlineLevel="1" x14ac:dyDescent="0.25">
      <c r="C46" s="364" t="s">
        <v>14</v>
      </c>
      <c r="D46" s="256">
        <v>7</v>
      </c>
      <c r="E46" s="256">
        <f>IFERROR(VLOOKUP(D46,'Eredmények rsz szerint'!$P$40:$T$54,4,FALSE),"")</f>
        <v>19</v>
      </c>
      <c r="F46" s="255" t="str">
        <f>IFERROR(VLOOKUP($E46,Rajtlista!$B:$I,2,FALSE),"")</f>
        <v>Előházi Johanna</v>
      </c>
      <c r="G46" s="256" t="str">
        <f t="shared" si="18"/>
        <v>6.</v>
      </c>
      <c r="H46" s="428">
        <f>IFERROR(VLOOKUP($E46,Rajtlista!$B:$I,4,FALSE),"")</f>
        <v>40494</v>
      </c>
      <c r="I46" s="331" t="str">
        <f>IFERROR(VLOOKUP($E46,Rajtlista!$B:$I,5,FALSE),"")</f>
        <v>Heves</v>
      </c>
      <c r="J46" s="443" t="str">
        <f>IFERROR(VLOOKUP($E46,Rajtlista!$B:$I,6,FALSE),"")</f>
        <v>Gyöngyössolymosi Nagy Gyula Katolikus Általános Iskola és Alapfokú Művészeti Iskola</v>
      </c>
      <c r="K46" s="256"/>
      <c r="L46" s="299" t="str">
        <f>IFERROR(VLOOKUP($E46,Beíró!$B:$T,10,FALSE),"")</f>
        <v/>
      </c>
      <c r="M46" s="300" t="str">
        <f>IFERROR(VLOOKUP($E46,Beíró!$B:$T,11,FALSE),"")</f>
        <v/>
      </c>
      <c r="N46" s="300" t="str">
        <f>IFERROR(VLOOKUP($E46,Beíró!$B:$T,12,FALSE),"")</f>
        <v/>
      </c>
      <c r="O46" s="301" t="str">
        <f>IFERROR(VLOOKUP($E46,Beíró!$B:$T,13,FALSE),"")</f>
        <v/>
      </c>
      <c r="P46" s="303">
        <f>IFERROR(VLOOKUP($E46,'Eredmények rsz szerint'!B:P,14,FALSE),0)</f>
        <v>4.5486111111111109E-3</v>
      </c>
      <c r="Q46" s="365">
        <f t="shared" ref="Q46" si="24">IF((P46-P40)&gt;0,P46-P40,"-")</f>
        <v>1.0879629629629625E-3</v>
      </c>
      <c r="R46" s="366"/>
      <c r="S46" s="82" t="str">
        <f>IFERROR(IF(VLOOKUP(E46,Beíró!B:T,19,FALSE)-D46=0,"ok","hiba"),"")</f>
        <v>hiba</v>
      </c>
      <c r="T46" s="82" t="str">
        <f>IFERROR(IF(VLOOKUP(E46,Beíró!B:T,17,FALSE)-P46=0,"ok","hiba"),"")</f>
        <v>hiba</v>
      </c>
    </row>
    <row r="47" spans="3:20" ht="19.95" customHeight="1" outlineLevel="1" x14ac:dyDescent="0.25">
      <c r="C47" s="364" t="s">
        <v>15</v>
      </c>
      <c r="D47" s="256">
        <v>8</v>
      </c>
      <c r="E47" s="256">
        <f>IFERROR(VLOOKUP(D47,'Eredmények rsz szerint'!$P$40:$T$54,4,FALSE),"")</f>
        <v>14</v>
      </c>
      <c r="F47" s="255" t="str">
        <f>IFERROR(VLOOKUP($E47,Rajtlista!$B:$I,2,FALSE),"")</f>
        <v>Jankó Boglárka Dóra</v>
      </c>
      <c r="G47" s="256" t="str">
        <f t="shared" si="18"/>
        <v>7.</v>
      </c>
      <c r="H47" s="428">
        <f>IFERROR(VLOOKUP($E47,Rajtlista!$B:$I,4,FALSE),"")</f>
        <v>40253</v>
      </c>
      <c r="I47" s="331" t="str">
        <f>IFERROR(VLOOKUP($E47,Rajtlista!$B:$I,5,FALSE),"")</f>
        <v>Pest</v>
      </c>
      <c r="J47" s="443" t="str">
        <f>IFERROR(VLOOKUP($E47,Rajtlista!$B:$I,6,FALSE),"")</f>
        <v>Kesjár Csaba Általános Iskola</v>
      </c>
      <c r="K47" s="256"/>
      <c r="L47" s="299" t="str">
        <f>IFERROR(VLOOKUP($E47,Beíró!$B:$T,10,FALSE),"")</f>
        <v/>
      </c>
      <c r="M47" s="300" t="str">
        <f>IFERROR(VLOOKUP($E47,Beíró!$B:$T,11,FALSE),"")</f>
        <v/>
      </c>
      <c r="N47" s="300" t="str">
        <f>IFERROR(VLOOKUP($E47,Beíró!$B:$T,12,FALSE),"")</f>
        <v/>
      </c>
      <c r="O47" s="301" t="str">
        <f>IFERROR(VLOOKUP($E47,Beíró!$B:$T,13,FALSE),"")</f>
        <v/>
      </c>
      <c r="P47" s="303">
        <f>IFERROR(VLOOKUP($E47,'Eredmények rsz szerint'!B:P,14,FALSE),0)</f>
        <v>5.0231481481481481E-3</v>
      </c>
      <c r="Q47" s="365">
        <f t="shared" ref="Q47" si="25">IF((P47-P40)&gt;0,P47-P40,"-")</f>
        <v>1.5624999999999997E-3</v>
      </c>
      <c r="R47" s="366"/>
      <c r="S47" s="82" t="str">
        <f>IFERROR(IF(VLOOKUP(E47,Beíró!B:T,19,FALSE)-D47=0,"ok","hiba"),"")</f>
        <v>hiba</v>
      </c>
      <c r="T47" s="82" t="str">
        <f>IFERROR(IF(VLOOKUP(E47,Beíró!B:T,17,FALSE)-P47=0,"ok","hiba"),"")</f>
        <v>hiba</v>
      </c>
    </row>
    <row r="48" spans="3:20" ht="19.95" customHeight="1" outlineLevel="1" x14ac:dyDescent="0.25">
      <c r="C48" s="364" t="s">
        <v>16</v>
      </c>
      <c r="D48" s="256">
        <v>9</v>
      </c>
      <c r="E48" s="256">
        <f>IFERROR(VLOOKUP(D48,'Eredmények rsz szerint'!$P$40:$T$54,4,FALSE),"")</f>
        <v>20</v>
      </c>
      <c r="F48" s="255" t="str">
        <f>IFERROR(VLOOKUP($E48,Rajtlista!$B:$I,2,FALSE),"")</f>
        <v>Cseke Villő Emese</v>
      </c>
      <c r="G48" s="256" t="str">
        <f t="shared" si="18"/>
        <v>8.</v>
      </c>
      <c r="H48" s="428">
        <f>IFERROR(VLOOKUP($E48,Rajtlista!$B:$I,4,FALSE),"")</f>
        <v>40217</v>
      </c>
      <c r="I48" s="331" t="str">
        <f>IFERROR(VLOOKUP($E48,Rajtlista!$B:$I,5,FALSE),"")</f>
        <v>Budapest</v>
      </c>
      <c r="J48" s="443" t="str">
        <f>IFERROR(VLOOKUP($E48,Rajtlista!$B:$I,6,FALSE),"")</f>
        <v>Albertfalvi Don Bosco Katolikus Általános Iskola és Óvoda</v>
      </c>
      <c r="K48" s="256"/>
      <c r="L48" s="299" t="str">
        <f>IFERROR(VLOOKUP($E48,Beíró!$B:$T,10,FALSE),"")</f>
        <v/>
      </c>
      <c r="M48" s="300" t="str">
        <f>IFERROR(VLOOKUP($E48,Beíró!$B:$T,11,FALSE),"")</f>
        <v/>
      </c>
      <c r="N48" s="300" t="str">
        <f>IFERROR(VLOOKUP($E48,Beíró!$B:$T,12,FALSE),"")</f>
        <v/>
      </c>
      <c r="O48" s="301" t="str">
        <f>IFERROR(VLOOKUP($E48,Beíró!$B:$T,13,FALSE),"")</f>
        <v/>
      </c>
      <c r="P48" s="303">
        <f>IFERROR(VLOOKUP($E48,'Eredmények rsz szerint'!B:P,14,FALSE),0)</f>
        <v>5.3356481481481484E-3</v>
      </c>
      <c r="Q48" s="365">
        <f t="shared" ref="Q48" si="26">IF((P48-P40)&gt;0,P48-P40,"-")</f>
        <v>1.8749999999999999E-3</v>
      </c>
      <c r="R48" s="366"/>
      <c r="S48" s="82" t="str">
        <f>IFERROR(IF(VLOOKUP(E48,Beíró!B:T,19,FALSE)-D48=0,"ok","hiba"),"")</f>
        <v>hiba</v>
      </c>
      <c r="T48" s="82" t="str">
        <f>IFERROR(IF(VLOOKUP(E48,Beíró!B:T,17,FALSE)-P48=0,"ok","hiba"),"")</f>
        <v>hiba</v>
      </c>
    </row>
    <row r="49" spans="3:20" ht="19.95" customHeight="1" outlineLevel="1" x14ac:dyDescent="0.25">
      <c r="C49" s="364" t="s">
        <v>17</v>
      </c>
      <c r="D49" s="256">
        <v>10</v>
      </c>
      <c r="E49" s="256" t="str">
        <f>IFERROR(VLOOKUP(D49,'Eredmények rsz szerint'!$P$40:$T$54,4,FALSE),"")</f>
        <v/>
      </c>
      <c r="F49" s="255" t="str">
        <f>IFERROR(VLOOKUP($E49,Rajtlista!$B:$I,2,FALSE),"")</f>
        <v/>
      </c>
      <c r="G49" s="256" t="str">
        <f t="shared" si="18"/>
        <v>9.</v>
      </c>
      <c r="H49" s="428" t="str">
        <f>IFERROR(VLOOKUP($E49,Rajtlista!$B:$I,4,FALSE),"")</f>
        <v/>
      </c>
      <c r="I49" s="331" t="str">
        <f>IFERROR(VLOOKUP($E49,Rajtlista!$B:$I,5,FALSE),"")</f>
        <v/>
      </c>
      <c r="J49" s="443" t="str">
        <f>IFERROR(VLOOKUP($E49,Rajtlista!$B:$I,6,FALSE),"")</f>
        <v/>
      </c>
      <c r="K49" s="256"/>
      <c r="L49" s="299" t="str">
        <f>IFERROR(VLOOKUP($E49,Beíró!$B:$T,10,FALSE),"")</f>
        <v/>
      </c>
      <c r="M49" s="300" t="str">
        <f>IFERROR(VLOOKUP($E49,Beíró!$B:$T,11,FALSE),"")</f>
        <v/>
      </c>
      <c r="N49" s="300" t="str">
        <f>IFERROR(VLOOKUP($E49,Beíró!$B:$T,12,FALSE),"")</f>
        <v/>
      </c>
      <c r="O49" s="301" t="str">
        <f>IFERROR(VLOOKUP($E49,Beíró!$B:$T,13,FALSE),"")</f>
        <v/>
      </c>
      <c r="P49" s="303">
        <f>IFERROR(VLOOKUP($E49,'Eredmények rsz szerint'!B:P,14,FALSE),0)</f>
        <v>0</v>
      </c>
      <c r="Q49" s="365" t="str">
        <f t="shared" ref="Q49" si="27">IF((P49-P40)&gt;0,P49-P40,"-")</f>
        <v>-</v>
      </c>
      <c r="R49" s="366"/>
      <c r="S49" s="82" t="str">
        <f>IFERROR(IF(VLOOKUP(E49,Beíró!B:T,19,FALSE)-D49=0,"ok","hiba"),"")</f>
        <v/>
      </c>
      <c r="T49" s="82" t="str">
        <f>IFERROR(IF(VLOOKUP(E49,Beíró!B:T,17,FALSE)-P49=0,"ok","hiba"),"")</f>
        <v/>
      </c>
    </row>
    <row r="50" spans="3:20" ht="19.95" customHeight="1" outlineLevel="1" x14ac:dyDescent="0.25">
      <c r="C50" s="364" t="s">
        <v>18</v>
      </c>
      <c r="D50" s="256">
        <v>11</v>
      </c>
      <c r="E50" s="256" t="str">
        <f>IFERROR(VLOOKUP(D50,'Eredmények rsz szerint'!$P$40:$T$54,4,FALSE),"")</f>
        <v/>
      </c>
      <c r="F50" s="255" t="str">
        <f>IFERROR(VLOOKUP($E50,Rajtlista!$B:$I,2,FALSE),"")</f>
        <v/>
      </c>
      <c r="G50" s="256" t="str">
        <f t="shared" si="18"/>
        <v>10.</v>
      </c>
      <c r="H50" s="428" t="str">
        <f>IFERROR(VLOOKUP($E50,Rajtlista!$B:$I,4,FALSE),"")</f>
        <v/>
      </c>
      <c r="I50" s="331" t="str">
        <f>IFERROR(VLOOKUP($E50,Rajtlista!$B:$I,5,FALSE),"")</f>
        <v/>
      </c>
      <c r="J50" s="443" t="str">
        <f>IFERROR(VLOOKUP($E50,Rajtlista!$B:$I,6,FALSE),"")</f>
        <v/>
      </c>
      <c r="K50" s="256"/>
      <c r="L50" s="299" t="str">
        <f>IFERROR(VLOOKUP($E50,Beíró!$B:$T,10,FALSE),"")</f>
        <v/>
      </c>
      <c r="M50" s="300" t="str">
        <f>IFERROR(VLOOKUP($E50,Beíró!$B:$T,11,FALSE),"")</f>
        <v/>
      </c>
      <c r="N50" s="300" t="str">
        <f>IFERROR(VLOOKUP($E50,Beíró!$B:$T,12,FALSE),"")</f>
        <v/>
      </c>
      <c r="O50" s="301" t="str">
        <f>IFERROR(VLOOKUP($E50,Beíró!$B:$T,13,FALSE),"")</f>
        <v/>
      </c>
      <c r="P50" s="303">
        <f>IFERROR(VLOOKUP($E50,'Eredmények rsz szerint'!B:P,14,FALSE),0)</f>
        <v>0</v>
      </c>
      <c r="Q50" s="365" t="str">
        <f t="shared" ref="Q50" si="28">IF((P50-P40)&gt;0,P50-P40,"-")</f>
        <v>-</v>
      </c>
      <c r="R50" s="366"/>
      <c r="S50" s="82" t="str">
        <f>IFERROR(IF(VLOOKUP(E50,Beíró!B:T,19,FALSE)-D50=0,"ok","hiba"),"")</f>
        <v/>
      </c>
      <c r="T50" s="82" t="str">
        <f>IFERROR(IF(VLOOKUP(E50,Beíró!B:T,17,FALSE)-P50=0,"ok","hiba"),"")</f>
        <v/>
      </c>
    </row>
    <row r="51" spans="3:20" ht="19.95" hidden="1" customHeight="1" outlineLevel="1" x14ac:dyDescent="0.25">
      <c r="C51" s="364" t="s">
        <v>19</v>
      </c>
      <c r="D51" s="256">
        <v>12</v>
      </c>
      <c r="E51" s="256" t="str">
        <f>IFERROR(VLOOKUP(D51,'Eredmények rsz szerint'!$P$40:$T$54,4,FALSE),"")</f>
        <v/>
      </c>
      <c r="F51" s="255" t="str">
        <f>IFERROR(VLOOKUP($E51,Rajtlista!$B:$I,2,FALSE),"")</f>
        <v/>
      </c>
      <c r="G51" s="256" t="str">
        <f t="shared" si="18"/>
        <v>11.</v>
      </c>
      <c r="H51" s="428" t="str">
        <f>IFERROR(VLOOKUP($E51,Rajtlista!$B:$I,4,FALSE),"")</f>
        <v/>
      </c>
      <c r="I51" s="331" t="str">
        <f>IFERROR(VLOOKUP($E51,Rajtlista!$B:$I,5,FALSE),"")</f>
        <v/>
      </c>
      <c r="J51" s="443" t="str">
        <f>IFERROR(VLOOKUP($E51,Rajtlista!$B:$I,6,FALSE),"")</f>
        <v/>
      </c>
      <c r="K51" s="256"/>
      <c r="L51" s="299" t="str">
        <f>IFERROR(VLOOKUP($E51,Beíró!$B:$T,10,FALSE),"")</f>
        <v/>
      </c>
      <c r="M51" s="300" t="str">
        <f>IFERROR(VLOOKUP($E51,Beíró!$B:$T,11,FALSE),"")</f>
        <v/>
      </c>
      <c r="N51" s="300" t="str">
        <f>IFERROR(VLOOKUP($E51,Beíró!$B:$T,12,FALSE),"")</f>
        <v/>
      </c>
      <c r="O51" s="301" t="str">
        <f>IFERROR(VLOOKUP($E51,Beíró!$B:$T,13,FALSE),"")</f>
        <v/>
      </c>
      <c r="P51" s="303">
        <f>IFERROR(VLOOKUP($E51,'Eredmények rsz szerint'!B:P,14,FALSE),0)</f>
        <v>0</v>
      </c>
      <c r="Q51" s="365" t="str">
        <f t="shared" ref="Q51" si="29">IF((P51-P40)&gt;0,P51-P40,"-")</f>
        <v>-</v>
      </c>
      <c r="R51" s="366"/>
      <c r="S51" s="82" t="str">
        <f>IFERROR(IF(VLOOKUP(E51,Beíró!B:T,19,FALSE)-D51=0,"ok","hiba"),"")</f>
        <v/>
      </c>
      <c r="T51" s="82" t="str">
        <f>IFERROR(IF(VLOOKUP(E51,Beíró!B:T,17,FALSE)-P51=0,"ok","hiba"),"")</f>
        <v/>
      </c>
    </row>
    <row r="52" spans="3:20" ht="19.95" hidden="1" customHeight="1" outlineLevel="1" x14ac:dyDescent="0.25">
      <c r="C52" s="364" t="s">
        <v>20</v>
      </c>
      <c r="D52" s="256">
        <v>13</v>
      </c>
      <c r="E52" s="256" t="str">
        <f>IFERROR(VLOOKUP(D52,'Eredmények rsz szerint'!$P$40:$T$54,4,FALSE),"")</f>
        <v/>
      </c>
      <c r="F52" s="255" t="str">
        <f>IFERROR(VLOOKUP($E52,Rajtlista!$B:$I,2,FALSE),"")</f>
        <v/>
      </c>
      <c r="G52" s="256" t="str">
        <f t="shared" si="18"/>
        <v>12.</v>
      </c>
      <c r="H52" s="428" t="str">
        <f>IFERROR(VLOOKUP($E52,Rajtlista!$B:$I,4,FALSE),"")</f>
        <v/>
      </c>
      <c r="I52" s="331" t="str">
        <f>IFERROR(VLOOKUP($E52,Rajtlista!$B:$I,5,FALSE),"")</f>
        <v/>
      </c>
      <c r="J52" s="443" t="str">
        <f>IFERROR(VLOOKUP($E52,Rajtlista!$B:$I,6,FALSE),"")</f>
        <v/>
      </c>
      <c r="K52" s="256"/>
      <c r="L52" s="299" t="str">
        <f>IFERROR(VLOOKUP($E52,Beíró!$B:$T,10,FALSE),"")</f>
        <v/>
      </c>
      <c r="M52" s="300" t="str">
        <f>IFERROR(VLOOKUP($E52,Beíró!$B:$T,11,FALSE),"")</f>
        <v/>
      </c>
      <c r="N52" s="300" t="str">
        <f>IFERROR(VLOOKUP($E52,Beíró!$B:$T,12,FALSE),"")</f>
        <v/>
      </c>
      <c r="O52" s="301" t="str">
        <f>IFERROR(VLOOKUP($E52,Beíró!$B:$T,13,FALSE),"")</f>
        <v/>
      </c>
      <c r="P52" s="303">
        <f>IFERROR(VLOOKUP($E52,'Eredmények rsz szerint'!B:P,14,FALSE),0)</f>
        <v>0</v>
      </c>
      <c r="Q52" s="365" t="str">
        <f t="shared" ref="Q52" si="30">IF((P52-P40)&gt;0,P52-P40,"-")</f>
        <v>-</v>
      </c>
      <c r="R52" s="366"/>
      <c r="S52" s="82" t="str">
        <f>IFERROR(IF(VLOOKUP(E52,Beíró!B:T,19,FALSE)-D52=0,"ok","hiba"),"")</f>
        <v/>
      </c>
      <c r="T52" s="82" t="str">
        <f>IFERROR(IF(VLOOKUP(E52,Beíró!B:T,17,FALSE)-P52=0,"ok","hiba"),"")</f>
        <v/>
      </c>
    </row>
    <row r="53" spans="3:20" ht="19.95" hidden="1" customHeight="1" outlineLevel="1" x14ac:dyDescent="0.25">
      <c r="C53" s="364" t="s">
        <v>21</v>
      </c>
      <c r="D53" s="256">
        <v>14</v>
      </c>
      <c r="E53" s="256" t="str">
        <f>IFERROR(VLOOKUP(D53,'Eredmények rsz szerint'!$P$40:$T$54,4,FALSE),"")</f>
        <v/>
      </c>
      <c r="F53" s="255" t="str">
        <f>IFERROR(VLOOKUP($E53,Rajtlista!$B:$I,2,FALSE),"")</f>
        <v/>
      </c>
      <c r="G53" s="256" t="str">
        <f t="shared" si="18"/>
        <v>13.</v>
      </c>
      <c r="H53" s="428" t="str">
        <f>IFERROR(VLOOKUP($E53,Rajtlista!$B:$I,4,FALSE),"")</f>
        <v/>
      </c>
      <c r="I53" s="331" t="str">
        <f>IFERROR(VLOOKUP($E53,Rajtlista!$B:$I,5,FALSE),"")</f>
        <v/>
      </c>
      <c r="J53" s="443" t="str">
        <f>IFERROR(VLOOKUP($E53,Rajtlista!$B:$I,6,FALSE),"")</f>
        <v/>
      </c>
      <c r="K53" s="256"/>
      <c r="L53" s="299" t="str">
        <f>IFERROR(VLOOKUP($E53,Beíró!$B:$T,10,FALSE),"")</f>
        <v/>
      </c>
      <c r="M53" s="300" t="str">
        <f>IFERROR(VLOOKUP($E53,Beíró!$B:$T,11,FALSE),"")</f>
        <v/>
      </c>
      <c r="N53" s="300" t="str">
        <f>IFERROR(VLOOKUP($E53,Beíró!$B:$T,12,FALSE),"")</f>
        <v/>
      </c>
      <c r="O53" s="301" t="str">
        <f>IFERROR(VLOOKUP($E53,Beíró!$B:$T,13,FALSE),"")</f>
        <v/>
      </c>
      <c r="P53" s="303">
        <f>IFERROR(VLOOKUP($E53,'Eredmények rsz szerint'!B:P,14,FALSE),0)</f>
        <v>0</v>
      </c>
      <c r="Q53" s="365" t="str">
        <f t="shared" ref="Q53" si="31">IF((P53-P40)&gt;0,P53-P40,"-")</f>
        <v>-</v>
      </c>
      <c r="R53" s="366"/>
      <c r="S53" s="82" t="str">
        <f>IFERROR(IF(VLOOKUP(E53,Beíró!B:T,19,FALSE)-D53=0,"ok","hiba"),"")</f>
        <v/>
      </c>
      <c r="T53" s="82" t="str">
        <f>IFERROR(IF(VLOOKUP(E53,Beíró!B:T,17,FALSE)-P53=0,"ok","hiba"),"")</f>
        <v/>
      </c>
    </row>
    <row r="54" spans="3:20" ht="19.95" hidden="1" customHeight="1" outlineLevel="1" x14ac:dyDescent="0.25">
      <c r="C54" s="364" t="s">
        <v>22</v>
      </c>
      <c r="D54" s="256">
        <v>15</v>
      </c>
      <c r="E54" s="256" t="str">
        <f>IFERROR(VLOOKUP(D54,'Eredmények rsz szerint'!$P$40:$T$54,4,FALSE),"")</f>
        <v/>
      </c>
      <c r="F54" s="255" t="str">
        <f>IFERROR(VLOOKUP($E54,Rajtlista!$B:$I,2,FALSE),"")</f>
        <v/>
      </c>
      <c r="G54" s="256" t="str">
        <f t="shared" si="18"/>
        <v>14.</v>
      </c>
      <c r="H54" s="428" t="str">
        <f>IFERROR(VLOOKUP($E54,Rajtlista!$B:$I,4,FALSE),"")</f>
        <v/>
      </c>
      <c r="I54" s="331" t="str">
        <f>IFERROR(VLOOKUP($E54,Rajtlista!$B:$I,5,FALSE),"")</f>
        <v/>
      </c>
      <c r="J54" s="443" t="str">
        <f>IFERROR(VLOOKUP($E54,Rajtlista!$B:$I,6,FALSE),"")</f>
        <v/>
      </c>
      <c r="K54" s="256"/>
      <c r="L54" s="299" t="str">
        <f>IFERROR(VLOOKUP($E54,Beíró!$B:$T,10,FALSE),"")</f>
        <v/>
      </c>
      <c r="M54" s="300" t="str">
        <f>IFERROR(VLOOKUP($E54,Beíró!$B:$T,11,FALSE),"")</f>
        <v/>
      </c>
      <c r="N54" s="300" t="str">
        <f>IFERROR(VLOOKUP($E54,Beíró!$B:$T,12,FALSE),"")</f>
        <v/>
      </c>
      <c r="O54" s="301" t="str">
        <f>IFERROR(VLOOKUP($E54,Beíró!$B:$T,13,FALSE),"")</f>
        <v/>
      </c>
      <c r="P54" s="303">
        <f>IFERROR(VLOOKUP($E54,'Eredmények rsz szerint'!B:P,14,FALSE),0)</f>
        <v>0</v>
      </c>
      <c r="Q54" s="365" t="str">
        <f t="shared" ref="Q54" si="32">IF((P54-P40)&gt;0,P54-P40,"-")</f>
        <v>-</v>
      </c>
      <c r="R54" s="366"/>
      <c r="S54" s="82" t="str">
        <f>IFERROR(IF(VLOOKUP(E54,Beíró!B:T,19,FALSE)-D54=0,"ok","hiba"),"")</f>
        <v/>
      </c>
      <c r="T54" s="82" t="str">
        <f>IFERROR(IF(VLOOKUP(E54,Beíró!B:T,17,FALSE)-P54=0,"ok","hiba"),"")</f>
        <v/>
      </c>
    </row>
    <row r="55" spans="3:20" ht="19.95" customHeight="1" outlineLevel="1" thickBot="1" x14ac:dyDescent="0.3">
      <c r="C55" s="334"/>
      <c r="D55" s="336"/>
      <c r="E55" s="367">
        <v>0</v>
      </c>
      <c r="F55" s="335"/>
      <c r="G55" s="336"/>
      <c r="H55" s="429"/>
      <c r="I55" s="336"/>
      <c r="J55" s="432"/>
      <c r="K55" s="336"/>
      <c r="L55" s="337"/>
      <c r="M55" s="337"/>
      <c r="N55" s="337"/>
      <c r="O55" s="337"/>
      <c r="P55" s="339"/>
      <c r="Q55" s="368"/>
      <c r="R55" s="357"/>
      <c r="S55" s="82" t="str">
        <f>IFERROR(IF(VLOOKUP(E55,Beíró!B:T,19,FALSE)-D55=0,"ok","hiba"),"")</f>
        <v/>
      </c>
      <c r="T55" s="82" t="str">
        <f>IFERROR(IF(VLOOKUP(E55,Beíró!B:T,17,FALSE)-P55=0,"ok","hiba"),"")</f>
        <v/>
      </c>
    </row>
    <row r="56" spans="3:20" s="359" customFormat="1" ht="19.95" customHeight="1" x14ac:dyDescent="0.25">
      <c r="C56" s="369"/>
      <c r="D56" s="370"/>
      <c r="E56" s="370" t="str">
        <f>+Rajtlista!B56</f>
        <v>II. kcs. Fiú (2009-2010) - 1 km klasszikus</v>
      </c>
      <c r="F56" s="371"/>
      <c r="G56" s="370"/>
      <c r="H56" s="440"/>
      <c r="I56" s="370"/>
      <c r="J56" s="444"/>
      <c r="K56" s="373"/>
      <c r="L56" s="374" t="e">
        <f>'Lövészet beíró'!G56</f>
        <v>#N/A</v>
      </c>
      <c r="M56" s="281" t="e">
        <f>'Lövészet beíró'!H56</f>
        <v>#N/A</v>
      </c>
      <c r="N56" s="281" t="e">
        <f>'Lövészet beíró'!I56</f>
        <v>#N/A</v>
      </c>
      <c r="O56" s="282" t="e">
        <f>'Lövészet beíró'!J56</f>
        <v>#N/A</v>
      </c>
      <c r="P56" s="375"/>
      <c r="Q56" s="376"/>
      <c r="R56" s="357"/>
      <c r="S56" s="82" t="str">
        <f>IFERROR(IF(VLOOKUP(E56,Beíró!B:T,19,FALSE)-D56=0,"ok","hiba"),"")</f>
        <v>ok</v>
      </c>
      <c r="T56" s="82" t="str">
        <f>IFERROR(IF(VLOOKUP(E56,Beíró!B:T,17,FALSE)-P56=0,"ok","hiba"),"")</f>
        <v>ok</v>
      </c>
    </row>
    <row r="57" spans="3:20" ht="19.95" customHeight="1" outlineLevel="1" x14ac:dyDescent="0.25">
      <c r="C57" s="360" t="s">
        <v>5</v>
      </c>
      <c r="D57" s="288">
        <v>1</v>
      </c>
      <c r="E57" s="253">
        <f>IFERROR(VLOOKUP(D57,'Eredmények rsz szerint'!$P$57:$T$74,4,FALSE),"")</f>
        <v>30</v>
      </c>
      <c r="F57" s="287" t="str">
        <f>IFERROR(VLOOKUP($E57,Rajtlista!$B:$I,2,FALSE),"")</f>
        <v>Nagy Vilmos</v>
      </c>
      <c r="G57" s="288">
        <f>+C56</f>
        <v>0</v>
      </c>
      <c r="H57" s="427">
        <f>IFERROR(VLOOKUP($E57,Rajtlista!$B:$I,4,FALSE),"")</f>
        <v>39873</v>
      </c>
      <c r="I57" s="328" t="str">
        <f>IFERROR(VLOOKUP($E57,Rajtlista!$B:$I,5,FALSE),"")</f>
        <v>Pest</v>
      </c>
      <c r="J57" s="442" t="str">
        <f>IFERROR(VLOOKUP($E57,Rajtlista!$B:$I,6,FALSE),"")</f>
        <v>József Nádor Általános Iskola és Alapfokú Művészeti Iskola (ÖKO Iskola)</v>
      </c>
      <c r="K57" s="288"/>
      <c r="L57" s="291" t="str">
        <f>IFERROR(VLOOKUP($E57,Beíró!$B:$T,10,FALSE),"")</f>
        <v/>
      </c>
      <c r="M57" s="292" t="str">
        <f>IFERROR(VLOOKUP($E57,Beíró!$B:$T,11,FALSE),"")</f>
        <v/>
      </c>
      <c r="N57" s="292" t="str">
        <f>IFERROR(VLOOKUP($E57,Beíró!$B:$T,12,FALSE),"")</f>
        <v/>
      </c>
      <c r="O57" s="293" t="str">
        <f>IFERROR(VLOOKUP($E57,Beíró!$B:$T,13,FALSE),"")</f>
        <v/>
      </c>
      <c r="P57" s="295">
        <f>IFERROR(VLOOKUP($E57,'Eredmények rsz szerint'!B:P,14,FALSE),0)</f>
        <v>3.0208333333333333E-3</v>
      </c>
      <c r="Q57" s="362" t="str">
        <f t="shared" ref="Q57" si="33">IF((P57-P57)&gt;0,P57-P57,"-")</f>
        <v>-</v>
      </c>
      <c r="R57" s="363"/>
      <c r="S57" s="82" t="str">
        <f>IFERROR(IF(VLOOKUP(E57,Beíró!B:T,19,FALSE)-D57=0,"ok","hiba"),"")</f>
        <v/>
      </c>
      <c r="T57" s="82" t="str">
        <f>IFERROR(IF(VLOOKUP(E57,Beíró!B:T,17,FALSE)-P57=0,"ok","hiba"),"")</f>
        <v/>
      </c>
    </row>
    <row r="58" spans="3:20" ht="19.95" customHeight="1" outlineLevel="1" x14ac:dyDescent="0.25">
      <c r="C58" s="364" t="s">
        <v>6</v>
      </c>
      <c r="D58" s="256">
        <v>2</v>
      </c>
      <c r="E58" s="256">
        <f>IFERROR(VLOOKUP(D58,'Eredmények rsz szerint'!$P$57:$T$74,4,FALSE),"")</f>
        <v>38</v>
      </c>
      <c r="F58" s="255" t="str">
        <f>IFERROR(VLOOKUP($E58,Rajtlista!$B:$I,2,FALSE),"")</f>
        <v>Szabó Csanád</v>
      </c>
      <c r="G58" s="256" t="str">
        <f t="shared" ref="G58:G70" si="34">+C57</f>
        <v>I.</v>
      </c>
      <c r="H58" s="428">
        <f>IFERROR(VLOOKUP($E58,Rajtlista!$B:$I,4,FALSE),"")</f>
        <v>39838</v>
      </c>
      <c r="I58" s="331" t="str">
        <f>IFERROR(VLOOKUP($E58,Rajtlista!$B:$I,5,FALSE),"")</f>
        <v>Budapest</v>
      </c>
      <c r="J58" s="443" t="str">
        <f>IFERROR(VLOOKUP($E58,Rajtlista!$B:$I,6,FALSE),"")</f>
        <v>Budai Ciszterci Szent Imre Gimnázium</v>
      </c>
      <c r="K58" s="256"/>
      <c r="L58" s="299" t="str">
        <f>IFERROR(VLOOKUP($E58,Beíró!$B:$T,10,FALSE),"")</f>
        <v/>
      </c>
      <c r="M58" s="300" t="str">
        <f>IFERROR(VLOOKUP($E58,Beíró!$B:$T,11,FALSE),"")</f>
        <v/>
      </c>
      <c r="N58" s="300" t="str">
        <f>IFERROR(VLOOKUP($E58,Beíró!$B:$T,12,FALSE),"")</f>
        <v/>
      </c>
      <c r="O58" s="301" t="str">
        <f>IFERROR(VLOOKUP($E58,Beíró!$B:$T,13,FALSE),"")</f>
        <v/>
      </c>
      <c r="P58" s="303">
        <f>IFERROR(VLOOKUP($E58,'Eredmények rsz szerint'!B:P,14,FALSE),0)</f>
        <v>3.2986111111111111E-3</v>
      </c>
      <c r="Q58" s="365">
        <f t="shared" ref="Q58" si="35">IF((P58-P57)&gt;0,P58-P57,"-")</f>
        <v>2.7777777777777783E-4</v>
      </c>
      <c r="R58" s="366"/>
      <c r="S58" s="82" t="str">
        <f>IFERROR(IF(VLOOKUP(E58,Beíró!B:T,19,FALSE)-D58=0,"ok","hiba"),"")</f>
        <v/>
      </c>
      <c r="T58" s="82" t="str">
        <f>IFERROR(IF(VLOOKUP(E58,Beíró!B:T,17,FALSE)-P58=0,"ok","hiba"),"")</f>
        <v/>
      </c>
    </row>
    <row r="59" spans="3:20" ht="19.95" customHeight="1" outlineLevel="1" x14ac:dyDescent="0.25">
      <c r="C59" s="364" t="s">
        <v>10</v>
      </c>
      <c r="D59" s="256">
        <v>3</v>
      </c>
      <c r="E59" s="256">
        <f>IFERROR(VLOOKUP(D59,'Eredmények rsz szerint'!$P$57:$T$74,4,FALSE),"")</f>
        <v>29</v>
      </c>
      <c r="F59" s="255" t="str">
        <f>IFERROR(VLOOKUP($E59,Rajtlista!$B:$I,2,FALSE),"")</f>
        <v>Boldogh Tamás Oszkár</v>
      </c>
      <c r="G59" s="256" t="str">
        <f t="shared" si="34"/>
        <v>II.</v>
      </c>
      <c r="H59" s="428">
        <f>IFERROR(VLOOKUP($E59,Rajtlista!$B:$I,4,FALSE),"")</f>
        <v>40143</v>
      </c>
      <c r="I59" s="331" t="str">
        <f>IFERROR(VLOOKUP($E59,Rajtlista!$B:$I,5,FALSE),"")</f>
        <v>Budapest</v>
      </c>
      <c r="J59" s="443" t="str">
        <f>IFERROR(VLOOKUP($E59,Rajtlista!$B:$I,6,FALSE),"")</f>
        <v>Sashegyi Arany János Általános Iskola és Gimnázium</v>
      </c>
      <c r="K59" s="256"/>
      <c r="L59" s="299" t="str">
        <f>IFERROR(VLOOKUP($E59,Beíró!$B:$T,10,FALSE),"")</f>
        <v/>
      </c>
      <c r="M59" s="300" t="str">
        <f>IFERROR(VLOOKUP($E59,Beíró!$B:$T,11,FALSE),"")</f>
        <v/>
      </c>
      <c r="N59" s="300" t="str">
        <f>IFERROR(VLOOKUP($E59,Beíró!$B:$T,12,FALSE),"")</f>
        <v/>
      </c>
      <c r="O59" s="301" t="str">
        <f>IFERROR(VLOOKUP($E59,Beíró!$B:$T,13,FALSE),"")</f>
        <v/>
      </c>
      <c r="P59" s="303">
        <f>IFERROR(VLOOKUP($E59,'Eredmények rsz szerint'!B:P,14,FALSE),0)</f>
        <v>3.472222222222222E-3</v>
      </c>
      <c r="Q59" s="365">
        <f t="shared" ref="Q59" si="36">IF((P59-P57)&gt;0,P59-P57,"-")</f>
        <v>4.5138888888888876E-4</v>
      </c>
      <c r="R59" s="366"/>
      <c r="S59" s="82" t="str">
        <f>IFERROR(IF(VLOOKUP(E59,Beíró!B:T,19,FALSE)-D59=0,"ok","hiba"),"")</f>
        <v/>
      </c>
      <c r="T59" s="82" t="str">
        <f>IFERROR(IF(VLOOKUP(E59,Beíró!B:T,17,FALSE)-P59=0,"ok","hiba"),"")</f>
        <v/>
      </c>
    </row>
    <row r="60" spans="3:20" ht="19.95" customHeight="1" outlineLevel="1" x14ac:dyDescent="0.25">
      <c r="C60" s="364" t="s">
        <v>11</v>
      </c>
      <c r="D60" s="256">
        <v>4</v>
      </c>
      <c r="E60" s="256">
        <f>IFERROR(VLOOKUP(D60,'Eredmények rsz szerint'!$P$57:$T$74,4,FALSE),"")</f>
        <v>31</v>
      </c>
      <c r="F60" s="255" t="str">
        <f>IFERROR(VLOOKUP($E60,Rajtlista!$B:$I,2,FALSE),"")</f>
        <v>Fekete Boldizsár László</v>
      </c>
      <c r="G60" s="256" t="str">
        <f t="shared" si="34"/>
        <v>III.</v>
      </c>
      <c r="H60" s="428">
        <f>IFERROR(VLOOKUP($E60,Rajtlista!$B:$I,4,FALSE),"")</f>
        <v>40506</v>
      </c>
      <c r="I60" s="331" t="str">
        <f>IFERROR(VLOOKUP($E60,Rajtlista!$B:$I,5,FALSE),"")</f>
        <v>Budapest</v>
      </c>
      <c r="J60" s="443" t="str">
        <f>IFERROR(VLOOKUP($E60,Rajtlista!$B:$I,6,FALSE),"")</f>
        <v>Budenz József Általános Iskola és Gimnázium</v>
      </c>
      <c r="K60" s="256"/>
      <c r="L60" s="299" t="str">
        <f>IFERROR(VLOOKUP($E60,Beíró!$B:$T,10,FALSE),"")</f>
        <v/>
      </c>
      <c r="M60" s="300" t="str">
        <f>IFERROR(VLOOKUP($E60,Beíró!$B:$T,11,FALSE),"")</f>
        <v/>
      </c>
      <c r="N60" s="300" t="str">
        <f>IFERROR(VLOOKUP($E60,Beíró!$B:$T,12,FALSE),"")</f>
        <v/>
      </c>
      <c r="O60" s="301" t="str">
        <f>IFERROR(VLOOKUP($E60,Beíró!$B:$T,13,FALSE),"")</f>
        <v/>
      </c>
      <c r="P60" s="303">
        <f>IFERROR(VLOOKUP($E60,'Eredmények rsz szerint'!B:P,14,FALSE),0)</f>
        <v>3.4953703703703705E-3</v>
      </c>
      <c r="Q60" s="365">
        <f t="shared" ref="Q60" si="37">IF((P60-P57)&gt;0,P60-P57,"-")</f>
        <v>4.745370370370372E-4</v>
      </c>
      <c r="R60" s="366"/>
      <c r="S60" s="82" t="str">
        <f>IFERROR(IF(VLOOKUP(E60,Beíró!B:T,19,FALSE)-D60=0,"ok","hiba"),"")</f>
        <v/>
      </c>
      <c r="T60" s="82" t="str">
        <f>IFERROR(IF(VLOOKUP(E60,Beíró!B:T,17,FALSE)-P60=0,"ok","hiba"),"")</f>
        <v/>
      </c>
    </row>
    <row r="61" spans="3:20" ht="19.95" customHeight="1" outlineLevel="1" x14ac:dyDescent="0.25">
      <c r="C61" s="364" t="s">
        <v>12</v>
      </c>
      <c r="D61" s="256">
        <v>5</v>
      </c>
      <c r="E61" s="256">
        <f>IFERROR(VLOOKUP(D61,'Eredmények rsz szerint'!$P$57:$T$74,4,FALSE),"")</f>
        <v>24</v>
      </c>
      <c r="F61" s="255" t="str">
        <f>IFERROR(VLOOKUP($E61,Rajtlista!$B:$I,2,FALSE),"")</f>
        <v>Feledy Bence</v>
      </c>
      <c r="G61" s="256" t="str">
        <f t="shared" si="34"/>
        <v>4.</v>
      </c>
      <c r="H61" s="428">
        <f>IFERROR(VLOOKUP($E61,Rajtlista!$B:$I,4,FALSE),"")</f>
        <v>39876</v>
      </c>
      <c r="I61" s="331" t="str">
        <f>IFERROR(VLOOKUP($E61,Rajtlista!$B:$I,5,FALSE),"")</f>
        <v>Borsod-A-Z</v>
      </c>
      <c r="J61" s="443" t="str">
        <f>IFERROR(VLOOKUP($E61,Rajtlista!$B:$I,6,FALSE),"")</f>
        <v>Bükki Szlovák Nemzetiségi Általános Iskola</v>
      </c>
      <c r="K61" s="256"/>
      <c r="L61" s="299" t="str">
        <f>IFERROR(VLOOKUP($E61,Beíró!$B:$T,10,FALSE),"")</f>
        <v/>
      </c>
      <c r="M61" s="300" t="str">
        <f>IFERROR(VLOOKUP($E61,Beíró!$B:$T,11,FALSE),"")</f>
        <v/>
      </c>
      <c r="N61" s="300" t="str">
        <f>IFERROR(VLOOKUP($E61,Beíró!$B:$T,12,FALSE),"")</f>
        <v/>
      </c>
      <c r="O61" s="301" t="str">
        <f>IFERROR(VLOOKUP($E61,Beíró!$B:$T,13,FALSE),"")</f>
        <v/>
      </c>
      <c r="P61" s="303">
        <f>IFERROR(VLOOKUP($E61,'Eredmények rsz szerint'!B:P,14,FALSE),0)</f>
        <v>3.7962962962962963E-3</v>
      </c>
      <c r="Q61" s="365">
        <f t="shared" ref="Q61" si="38">IF((P61-P57)&gt;0,P61-P57,"-")</f>
        <v>7.7546296296296304E-4</v>
      </c>
      <c r="R61" s="366"/>
      <c r="S61" s="82" t="str">
        <f>IFERROR(IF(VLOOKUP(E61,Beíró!B:T,19,FALSE)-D61=0,"ok","hiba"),"")</f>
        <v/>
      </c>
      <c r="T61" s="82" t="str">
        <f>IFERROR(IF(VLOOKUP(E61,Beíró!B:T,17,FALSE)-P61=0,"ok","hiba"),"")</f>
        <v/>
      </c>
    </row>
    <row r="62" spans="3:20" ht="19.95" customHeight="1" outlineLevel="1" x14ac:dyDescent="0.25">
      <c r="C62" s="364" t="s">
        <v>13</v>
      </c>
      <c r="D62" s="256">
        <v>6</v>
      </c>
      <c r="E62" s="256">
        <f>IFERROR(VLOOKUP(D62,'Eredmények rsz szerint'!$P$57:$T$74,4,FALSE),"")</f>
        <v>28</v>
      </c>
      <c r="F62" s="255" t="str">
        <f>IFERROR(VLOOKUP($E62,Rajtlista!$B:$I,2,FALSE),"")</f>
        <v>Harangozó Gyergely</v>
      </c>
      <c r="G62" s="256" t="str">
        <f t="shared" si="34"/>
        <v>5.</v>
      </c>
      <c r="H62" s="428">
        <f>IFERROR(VLOOKUP($E62,Rajtlista!$B:$I,4,FALSE),"")</f>
        <v>40029</v>
      </c>
      <c r="I62" s="331" t="str">
        <f>IFERROR(VLOOKUP($E62,Rajtlista!$B:$I,5,FALSE),"")</f>
        <v>Budapest</v>
      </c>
      <c r="J62" s="443" t="str">
        <f>IFERROR(VLOOKUP($E62,Rajtlista!$B:$I,6,FALSE),"")</f>
        <v>Zugligeti Általános Iskola</v>
      </c>
      <c r="K62" s="256"/>
      <c r="L62" s="299" t="str">
        <f>IFERROR(VLOOKUP($E62,Beíró!$B:$T,10,FALSE),"")</f>
        <v/>
      </c>
      <c r="M62" s="300" t="str">
        <f>IFERROR(VLOOKUP($E62,Beíró!$B:$T,11,FALSE),"")</f>
        <v/>
      </c>
      <c r="N62" s="300" t="str">
        <f>IFERROR(VLOOKUP($E62,Beíró!$B:$T,12,FALSE),"")</f>
        <v/>
      </c>
      <c r="O62" s="301" t="str">
        <f>IFERROR(VLOOKUP($E62,Beíró!$B:$T,13,FALSE),"")</f>
        <v/>
      </c>
      <c r="P62" s="303">
        <f>IFERROR(VLOOKUP($E62,'Eredmények rsz szerint'!B:P,14,FALSE),0)</f>
        <v>3.9467592592592592E-3</v>
      </c>
      <c r="Q62" s="365">
        <f t="shared" ref="Q62" si="39">IF((P62-P57)&gt;0,P62-P57,"-")</f>
        <v>9.2592592592592596E-4</v>
      </c>
      <c r="R62" s="366"/>
      <c r="S62" s="82" t="str">
        <f>IFERROR(IF(VLOOKUP(E62,Beíró!B:T,19,FALSE)-D62=0,"ok","hiba"),"")</f>
        <v/>
      </c>
      <c r="T62" s="82" t="str">
        <f>IFERROR(IF(VLOOKUP(E62,Beíró!B:T,17,FALSE)-P62=0,"ok","hiba"),"")</f>
        <v/>
      </c>
    </row>
    <row r="63" spans="3:20" ht="19.95" customHeight="1" outlineLevel="1" x14ac:dyDescent="0.25">
      <c r="C63" s="364" t="s">
        <v>14</v>
      </c>
      <c r="D63" s="256">
        <v>7</v>
      </c>
      <c r="E63" s="256">
        <f>IFERROR(VLOOKUP(D63,'Eredmények rsz szerint'!$P$57:$T$74,4,FALSE),"")</f>
        <v>32</v>
      </c>
      <c r="F63" s="255" t="str">
        <f>IFERROR(VLOOKUP($E63,Rajtlista!$B:$I,2,FALSE),"")</f>
        <v>Móczár Ádám</v>
      </c>
      <c r="G63" s="256" t="str">
        <f t="shared" si="34"/>
        <v>6.</v>
      </c>
      <c r="H63" s="428">
        <f>IFERROR(VLOOKUP($E63,Rajtlista!$B:$I,4,FALSE),"")</f>
        <v>39933</v>
      </c>
      <c r="I63" s="331" t="str">
        <f>IFERROR(VLOOKUP($E63,Rajtlista!$B:$I,5,FALSE),"")</f>
        <v>Heves</v>
      </c>
      <c r="J63" s="443" t="str">
        <f>IFERROR(VLOOKUP($E63,Rajtlista!$B:$I,6,FALSE),"")</f>
        <v>Felső-Mátrai Zakupszky László Általános Iskola és Óvoda</v>
      </c>
      <c r="K63" s="256"/>
      <c r="L63" s="299" t="str">
        <f>IFERROR(VLOOKUP($E63,Beíró!$B:$T,10,FALSE),"")</f>
        <v/>
      </c>
      <c r="M63" s="300" t="str">
        <f>IFERROR(VLOOKUP($E63,Beíró!$B:$T,11,FALSE),"")</f>
        <v/>
      </c>
      <c r="N63" s="300" t="str">
        <f>IFERROR(VLOOKUP($E63,Beíró!$B:$T,12,FALSE),"")</f>
        <v/>
      </c>
      <c r="O63" s="301" t="str">
        <f>IFERROR(VLOOKUP($E63,Beíró!$B:$T,13,FALSE),"")</f>
        <v/>
      </c>
      <c r="P63" s="303">
        <f>IFERROR(VLOOKUP($E63,'Eredmények rsz szerint'!B:P,14,FALSE),0)</f>
        <v>3.9930555555555561E-3</v>
      </c>
      <c r="Q63" s="365">
        <f t="shared" ref="Q63" si="40">IF((P63-P57)&gt;0,P63-P57,"-")</f>
        <v>9.7222222222222284E-4</v>
      </c>
      <c r="R63" s="366"/>
      <c r="S63" s="82" t="str">
        <f>IFERROR(IF(VLOOKUP(E63,Beíró!B:T,19,FALSE)-D63=0,"ok","hiba"),"")</f>
        <v/>
      </c>
      <c r="T63" s="82" t="str">
        <f>IFERROR(IF(VLOOKUP(E63,Beíró!B:T,17,FALSE)-P63=0,"ok","hiba"),"")</f>
        <v/>
      </c>
    </row>
    <row r="64" spans="3:20" ht="19.95" customHeight="1" outlineLevel="1" x14ac:dyDescent="0.25">
      <c r="C64" s="364" t="s">
        <v>15</v>
      </c>
      <c r="D64" s="256">
        <v>8</v>
      </c>
      <c r="E64" s="256">
        <f>IFERROR(VLOOKUP(D64,'Eredmények rsz szerint'!$P$57:$T$74,4,FALSE),"")</f>
        <v>37</v>
      </c>
      <c r="F64" s="255" t="str">
        <f>IFERROR(VLOOKUP($E64,Rajtlista!$B:$I,2,FALSE),"")</f>
        <v>Pónya Márton András</v>
      </c>
      <c r="G64" s="256" t="str">
        <f t="shared" si="34"/>
        <v>7.</v>
      </c>
      <c r="H64" s="428">
        <f>IFERROR(VLOOKUP($E64,Rajtlista!$B:$I,4,FALSE),"")</f>
        <v>39821</v>
      </c>
      <c r="I64" s="331" t="str">
        <f>IFERROR(VLOOKUP($E64,Rajtlista!$B:$I,5,FALSE),"")</f>
        <v>Komárom-E</v>
      </c>
      <c r="J64" s="443" t="str">
        <f>IFERROR(VLOOKUP($E64,Rajtlista!$B:$I,6,FALSE),"")</f>
        <v>Mindszenty József Katolikus Általános Iskola és Óvoda</v>
      </c>
      <c r="K64" s="256"/>
      <c r="L64" s="299" t="str">
        <f>IFERROR(VLOOKUP($E64,Beíró!$B:$T,10,FALSE),"")</f>
        <v/>
      </c>
      <c r="M64" s="300" t="str">
        <f>IFERROR(VLOOKUP($E64,Beíró!$B:$T,11,FALSE),"")</f>
        <v/>
      </c>
      <c r="N64" s="300" t="str">
        <f>IFERROR(VLOOKUP($E64,Beíró!$B:$T,12,FALSE),"")</f>
        <v/>
      </c>
      <c r="O64" s="301" t="str">
        <f>IFERROR(VLOOKUP($E64,Beíró!$B:$T,13,FALSE),"")</f>
        <v/>
      </c>
      <c r="P64" s="303">
        <f>IFERROR(VLOOKUP($E64,'Eredmények rsz szerint'!B:P,14,FALSE),0)</f>
        <v>4.0277777777777777E-3</v>
      </c>
      <c r="Q64" s="365">
        <f t="shared" ref="Q64" si="41">IF((P64-P57)&gt;0,P64-P57,"-")</f>
        <v>1.0069444444444444E-3</v>
      </c>
      <c r="R64" s="366"/>
      <c r="S64" s="82" t="str">
        <f>IFERROR(IF(VLOOKUP(E64,Beíró!B:T,19,FALSE)-D64=0,"ok","hiba"),"")</f>
        <v/>
      </c>
      <c r="T64" s="82" t="str">
        <f>IFERROR(IF(VLOOKUP(E64,Beíró!B:T,17,FALSE)-P64=0,"ok","hiba"),"")</f>
        <v/>
      </c>
    </row>
    <row r="65" spans="3:20" ht="19.95" customHeight="1" outlineLevel="1" x14ac:dyDescent="0.25">
      <c r="C65" s="364" t="s">
        <v>16</v>
      </c>
      <c r="D65" s="256">
        <v>9</v>
      </c>
      <c r="E65" s="256">
        <f>IFERROR(VLOOKUP(D65,'Eredmények rsz szerint'!$P$57:$T$74,4,FALSE),"")</f>
        <v>34</v>
      </c>
      <c r="F65" s="255" t="str">
        <f>IFERROR(VLOOKUP($E65,Rajtlista!$B:$I,2,FALSE),"")</f>
        <v>Pap Móric István</v>
      </c>
      <c r="G65" s="256" t="str">
        <f t="shared" si="34"/>
        <v>8.</v>
      </c>
      <c r="H65" s="428">
        <f>IFERROR(VLOOKUP($E65,Rajtlista!$B:$I,4,FALSE),"")</f>
        <v>40228</v>
      </c>
      <c r="I65" s="331" t="str">
        <f>IFERROR(VLOOKUP($E65,Rajtlista!$B:$I,5,FALSE),"")</f>
        <v>Pest</v>
      </c>
      <c r="J65" s="443" t="str">
        <f>IFERROR(VLOOKUP($E65,Rajtlista!$B:$I,6,FALSE),"")</f>
        <v>Váci Juhász Gyula Általános Iskola</v>
      </c>
      <c r="K65" s="256"/>
      <c r="L65" s="299" t="str">
        <f>IFERROR(VLOOKUP($E65,Beíró!$B:$T,10,FALSE),"")</f>
        <v/>
      </c>
      <c r="M65" s="300" t="str">
        <f>IFERROR(VLOOKUP($E65,Beíró!$B:$T,11,FALSE),"")</f>
        <v/>
      </c>
      <c r="N65" s="300" t="str">
        <f>IFERROR(VLOOKUP($E65,Beíró!$B:$T,12,FALSE),"")</f>
        <v/>
      </c>
      <c r="O65" s="301" t="str">
        <f>IFERROR(VLOOKUP($E65,Beíró!$B:$T,13,FALSE),"")</f>
        <v/>
      </c>
      <c r="P65" s="303">
        <f>IFERROR(VLOOKUP($E65,'Eredmények rsz szerint'!B:P,14,FALSE),0)</f>
        <v>4.0509259259259257E-3</v>
      </c>
      <c r="Q65" s="365">
        <f t="shared" ref="Q65" si="42">IF((P65-P57)&gt;0,P65-P57,"-")</f>
        <v>1.0300925925925924E-3</v>
      </c>
      <c r="R65" s="366"/>
      <c r="S65" s="82" t="str">
        <f>IFERROR(IF(VLOOKUP(E65,Beíró!B:T,19,FALSE)-D65=0,"ok","hiba"),"")</f>
        <v/>
      </c>
      <c r="T65" s="82" t="str">
        <f>IFERROR(IF(VLOOKUP(E65,Beíró!B:T,17,FALSE)-P65=0,"ok","hiba"),"")</f>
        <v/>
      </c>
    </row>
    <row r="66" spans="3:20" ht="19.95" customHeight="1" outlineLevel="1" x14ac:dyDescent="0.25">
      <c r="C66" s="364" t="s">
        <v>17</v>
      </c>
      <c r="D66" s="256">
        <v>10</v>
      </c>
      <c r="E66" s="256">
        <f>IFERROR(VLOOKUP(D66,'Eredmények rsz szerint'!$P$57:$T$74,4,FALSE),"")</f>
        <v>23</v>
      </c>
      <c r="F66" s="255" t="str">
        <f>IFERROR(VLOOKUP($E66,Rajtlista!$B:$I,2,FALSE),"")</f>
        <v>Mikola Márk</v>
      </c>
      <c r="G66" s="256" t="str">
        <f t="shared" si="34"/>
        <v>9.</v>
      </c>
      <c r="H66" s="428">
        <f>IFERROR(VLOOKUP($E66,Rajtlista!$B:$I,4,FALSE),"")</f>
        <v>40443</v>
      </c>
      <c r="I66" s="331" t="str">
        <f>IFERROR(VLOOKUP($E66,Rajtlista!$B:$I,5,FALSE),"")</f>
        <v>Heves</v>
      </c>
      <c r="J66" s="443" t="str">
        <f>IFERROR(VLOOKUP($E66,Rajtlista!$B:$I,6,FALSE),"")</f>
        <v>Gyöngyössolymosi Nagy Gyula Katolikus Általános Iskola és Alapfokú Művészeti Iskola</v>
      </c>
      <c r="K66" s="256"/>
      <c r="L66" s="299" t="str">
        <f>IFERROR(VLOOKUP($E66,Beíró!$B:$T,10,FALSE),"")</f>
        <v/>
      </c>
      <c r="M66" s="300" t="str">
        <f>IFERROR(VLOOKUP($E66,Beíró!$B:$T,11,FALSE),"")</f>
        <v/>
      </c>
      <c r="N66" s="300" t="str">
        <f>IFERROR(VLOOKUP($E66,Beíró!$B:$T,12,FALSE),"")</f>
        <v/>
      </c>
      <c r="O66" s="301" t="str">
        <f>IFERROR(VLOOKUP($E66,Beíró!$B:$T,13,FALSE),"")</f>
        <v/>
      </c>
      <c r="P66" s="303">
        <f>IFERROR(VLOOKUP($E66,'Eredmények rsz szerint'!B:P,14,FALSE),0)</f>
        <v>4.5833333333333334E-3</v>
      </c>
      <c r="Q66" s="365">
        <f t="shared" ref="Q66" si="43">IF((P66-P57)&gt;0,P66-P57,"-")</f>
        <v>1.5625000000000001E-3</v>
      </c>
      <c r="R66" s="366"/>
      <c r="S66" s="82" t="str">
        <f>IFERROR(IF(VLOOKUP(E66,Beíró!B:T,19,FALSE)-D66=0,"ok","hiba"),"")</f>
        <v/>
      </c>
      <c r="T66" s="82" t="str">
        <f>IFERROR(IF(VLOOKUP(E66,Beíró!B:T,17,FALSE)-P66=0,"ok","hiba"),"")</f>
        <v/>
      </c>
    </row>
    <row r="67" spans="3:20" ht="19.95" customHeight="1" outlineLevel="1" x14ac:dyDescent="0.25">
      <c r="C67" s="364" t="s">
        <v>18</v>
      </c>
      <c r="D67" s="256">
        <v>11</v>
      </c>
      <c r="E67" s="256">
        <f>IFERROR(VLOOKUP(D67,'Eredmények rsz szerint'!$P$57:$T$74,4,FALSE),"")</f>
        <v>26</v>
      </c>
      <c r="F67" s="255" t="str">
        <f>IFERROR(VLOOKUP($E67,Rajtlista!$B:$I,2,FALSE),"")</f>
        <v>Maus Márton</v>
      </c>
      <c r="G67" s="256" t="str">
        <f t="shared" si="34"/>
        <v>10.</v>
      </c>
      <c r="H67" s="428">
        <f>IFERROR(VLOOKUP($E67,Rajtlista!$B:$I,4,FALSE),"")</f>
        <v>40318</v>
      </c>
      <c r="I67" s="331" t="str">
        <f>IFERROR(VLOOKUP($E67,Rajtlista!$B:$I,5,FALSE),"")</f>
        <v>Budapest</v>
      </c>
      <c r="J67" s="443" t="str">
        <f>IFERROR(VLOOKUP($E67,Rajtlista!$B:$I,6,FALSE),"")</f>
        <v>Budenz József Általános Iskola és Gimnázium</v>
      </c>
      <c r="K67" s="256"/>
      <c r="L67" s="299" t="str">
        <f>IFERROR(VLOOKUP($E67,Beíró!$B:$T,10,FALSE),"")</f>
        <v/>
      </c>
      <c r="M67" s="300" t="str">
        <f>IFERROR(VLOOKUP($E67,Beíró!$B:$T,11,FALSE),"")</f>
        <v/>
      </c>
      <c r="N67" s="300" t="str">
        <f>IFERROR(VLOOKUP($E67,Beíró!$B:$T,12,FALSE),"")</f>
        <v/>
      </c>
      <c r="O67" s="301" t="str">
        <f>IFERROR(VLOOKUP($E67,Beíró!$B:$T,13,FALSE),"")</f>
        <v/>
      </c>
      <c r="P67" s="303">
        <f>IFERROR(VLOOKUP($E67,'Eredmények rsz szerint'!B:P,14,FALSE),0)</f>
        <v>4.7685185185185183E-3</v>
      </c>
      <c r="Q67" s="365">
        <f t="shared" ref="Q67" si="44">IF((P67-P57)&gt;0,P67-P57,"-")</f>
        <v>1.747685185185185E-3</v>
      </c>
      <c r="R67" s="366"/>
      <c r="S67" s="82" t="str">
        <f>IFERROR(IF(VLOOKUP(E67,Beíró!B:T,19,FALSE)-D67=0,"ok","hiba"),"")</f>
        <v/>
      </c>
      <c r="T67" s="82" t="str">
        <f>IFERROR(IF(VLOOKUP(E67,Beíró!B:T,17,FALSE)-P67=0,"ok","hiba"),"")</f>
        <v/>
      </c>
    </row>
    <row r="68" spans="3:20" ht="19.95" customHeight="1" outlineLevel="1" x14ac:dyDescent="0.25">
      <c r="C68" s="364" t="s">
        <v>19</v>
      </c>
      <c r="D68" s="256">
        <v>12</v>
      </c>
      <c r="E68" s="256">
        <f>IFERROR(VLOOKUP(D68,'Eredmények rsz szerint'!$P$57:$T$74,4,FALSE),"")</f>
        <v>27</v>
      </c>
      <c r="F68" s="255" t="str">
        <f>IFERROR(VLOOKUP($E68,Rajtlista!$B:$I,2,FALSE),"")</f>
        <v>Szabolcs Balázs</v>
      </c>
      <c r="G68" s="256" t="str">
        <f t="shared" si="34"/>
        <v>11.</v>
      </c>
      <c r="H68" s="428">
        <f>IFERROR(VLOOKUP($E68,Rajtlista!$B:$I,4,FALSE),"")</f>
        <v>40479</v>
      </c>
      <c r="I68" s="331" t="str">
        <f>IFERROR(VLOOKUP($E68,Rajtlista!$B:$I,5,FALSE),"")</f>
        <v>Pest</v>
      </c>
      <c r="J68" s="443" t="str">
        <f>IFERROR(VLOOKUP($E68,Rajtlista!$B:$I,6,FALSE),"")</f>
        <v>Gödi Németh László Általános Iskola és Alapfokú Művészeti Iskola</v>
      </c>
      <c r="K68" s="256"/>
      <c r="L68" s="299" t="str">
        <f>IFERROR(VLOOKUP($E68,Beíró!$B:$T,10,FALSE),"")</f>
        <v/>
      </c>
      <c r="M68" s="300" t="str">
        <f>IFERROR(VLOOKUP($E68,Beíró!$B:$T,11,FALSE),"")</f>
        <v/>
      </c>
      <c r="N68" s="300" t="str">
        <f>IFERROR(VLOOKUP($E68,Beíró!$B:$T,12,FALSE),"")</f>
        <v/>
      </c>
      <c r="O68" s="301" t="str">
        <f>IFERROR(VLOOKUP($E68,Beíró!$B:$T,13,FALSE),"")</f>
        <v/>
      </c>
      <c r="P68" s="303">
        <f>IFERROR(VLOOKUP($E68,'Eredmények rsz szerint'!B:P,14,FALSE),0)</f>
        <v>4.8263888888888887E-3</v>
      </c>
      <c r="Q68" s="365">
        <f t="shared" ref="Q68" si="45">IF((P68-P57)&gt;0,P68-P57,"-")</f>
        <v>1.8055555555555555E-3</v>
      </c>
      <c r="R68" s="366"/>
      <c r="S68" s="82" t="str">
        <f>IFERROR(IF(VLOOKUP(E68,Beíró!B:T,19,FALSE)-D68=0,"ok","hiba"),"")</f>
        <v/>
      </c>
      <c r="T68" s="82" t="str">
        <f>IFERROR(IF(VLOOKUP(E68,Beíró!B:T,17,FALSE)-P68=0,"ok","hiba"),"")</f>
        <v/>
      </c>
    </row>
    <row r="69" spans="3:20" ht="19.95" customHeight="1" outlineLevel="1" x14ac:dyDescent="0.25">
      <c r="C69" s="364" t="s">
        <v>20</v>
      </c>
      <c r="D69" s="256">
        <v>13</v>
      </c>
      <c r="E69" s="256">
        <f>IFERROR(VLOOKUP(D69,'Eredmények rsz szerint'!$P$57:$T$74,4,FALSE),"")</f>
        <v>36</v>
      </c>
      <c r="F69" s="255" t="str">
        <f>IFERROR(VLOOKUP($E69,Rajtlista!$B:$I,2,FALSE),"")</f>
        <v>Fazekas Márk Bendegúz</v>
      </c>
      <c r="G69" s="256" t="str">
        <f t="shared" si="34"/>
        <v>12.</v>
      </c>
      <c r="H69" s="428">
        <f>IFERROR(VLOOKUP($E69,Rajtlista!$B:$I,4,FALSE),"")</f>
        <v>39857</v>
      </c>
      <c r="I69" s="331" t="str">
        <f>IFERROR(VLOOKUP($E69,Rajtlista!$B:$I,5,FALSE),"")</f>
        <v>Pest</v>
      </c>
      <c r="J69" s="443" t="str">
        <f>IFERROR(VLOOKUP($E69,Rajtlista!$B:$I,6,FALSE),"")</f>
        <v>Diósdi Eötvös József Német Nemzetiségi Általános Iskola és Alapfokú Művészeti Iskola</v>
      </c>
      <c r="K69" s="256"/>
      <c r="L69" s="299" t="str">
        <f>IFERROR(VLOOKUP($E69,Beíró!$B:$T,10,FALSE),"")</f>
        <v/>
      </c>
      <c r="M69" s="300" t="str">
        <f>IFERROR(VLOOKUP($E69,Beíró!$B:$T,11,FALSE),"")</f>
        <v/>
      </c>
      <c r="N69" s="300" t="str">
        <f>IFERROR(VLOOKUP($E69,Beíró!$B:$T,12,FALSE),"")</f>
        <v/>
      </c>
      <c r="O69" s="301" t="str">
        <f>IFERROR(VLOOKUP($E69,Beíró!$B:$T,13,FALSE),"")</f>
        <v/>
      </c>
      <c r="P69" s="303">
        <f>IFERROR(VLOOKUP($E69,'Eredmények rsz szerint'!B:P,14,FALSE),0)</f>
        <v>4.9652777777777777E-3</v>
      </c>
      <c r="Q69" s="365">
        <f t="shared" ref="Q69" si="46">IF((P69-P57)&gt;0,P69-P57,"-")</f>
        <v>1.9444444444444444E-3</v>
      </c>
      <c r="R69" s="366"/>
      <c r="S69" s="82" t="str">
        <f>IFERROR(IF(VLOOKUP(E69,Beíró!B:T,19,FALSE)-D69=0,"ok","hiba"),"")</f>
        <v/>
      </c>
      <c r="T69" s="82" t="str">
        <f>IFERROR(IF(VLOOKUP(E69,Beíró!B:T,17,FALSE)-P69=0,"ok","hiba"),"")</f>
        <v/>
      </c>
    </row>
    <row r="70" spans="3:20" ht="19.95" customHeight="1" outlineLevel="1" x14ac:dyDescent="0.25">
      <c r="C70" s="364" t="s">
        <v>21</v>
      </c>
      <c r="D70" s="256">
        <v>14</v>
      </c>
      <c r="E70" s="256">
        <f>IFERROR(VLOOKUP(D70,'Eredmények rsz szerint'!$P$57:$T$74,4,FALSE),"")</f>
        <v>25</v>
      </c>
      <c r="F70" s="255" t="str">
        <f>IFERROR(VLOOKUP($E70,Rajtlista!$B:$I,2,FALSE),"")</f>
        <v>Telek Dominik</v>
      </c>
      <c r="G70" s="256" t="str">
        <f t="shared" si="34"/>
        <v>13.</v>
      </c>
      <c r="H70" s="428">
        <f>IFERROR(VLOOKUP($E70,Rajtlista!$B:$I,4,FALSE),"")</f>
        <v>39867</v>
      </c>
      <c r="I70" s="331" t="str">
        <f>IFERROR(VLOOKUP($E70,Rajtlista!$B:$I,5,FALSE),"")</f>
        <v>Heves</v>
      </c>
      <c r="J70" s="443" t="str">
        <f>IFERROR(VLOOKUP($E70,Rajtlista!$B:$I,6,FALSE),"")</f>
        <v>Gyöngyössolymosi Nagy Gyula Katolikus Általános Iskola és Alapfokú Művészeti Iskola</v>
      </c>
      <c r="K70" s="256"/>
      <c r="L70" s="299" t="str">
        <f>IFERROR(VLOOKUP($E70,Beíró!$B:$T,10,FALSE),"")</f>
        <v/>
      </c>
      <c r="M70" s="300" t="str">
        <f>IFERROR(VLOOKUP($E70,Beíró!$B:$T,11,FALSE),"")</f>
        <v/>
      </c>
      <c r="N70" s="300" t="str">
        <f>IFERROR(VLOOKUP($E70,Beíró!$B:$T,12,FALSE),"")</f>
        <v/>
      </c>
      <c r="O70" s="301" t="str">
        <f>IFERROR(VLOOKUP($E70,Beíró!$B:$T,13,FALSE),"")</f>
        <v/>
      </c>
      <c r="P70" s="303">
        <f>IFERROR(VLOOKUP($E70,'Eredmények rsz szerint'!B:P,14,FALSE),0)</f>
        <v>5.0115740740740737E-3</v>
      </c>
      <c r="Q70" s="365">
        <f t="shared" ref="Q70" si="47">IF((P70-P57)&gt;0,P70-P57,"-")</f>
        <v>1.9907407407407404E-3</v>
      </c>
      <c r="R70" s="366"/>
      <c r="S70" s="82" t="str">
        <f>IFERROR(IF(VLOOKUP(E70,Beíró!B:T,19,FALSE)-D70=0,"ok","hiba"),"")</f>
        <v/>
      </c>
      <c r="T70" s="82" t="str">
        <f>IFERROR(IF(VLOOKUP(E70,Beíró!B:T,17,FALSE)-P70=0,"ok","hiba"),"")</f>
        <v/>
      </c>
    </row>
    <row r="71" spans="3:20" ht="19.95" customHeight="1" outlineLevel="1" x14ac:dyDescent="0.25">
      <c r="C71" s="364" t="s">
        <v>22</v>
      </c>
      <c r="D71" s="256">
        <v>15</v>
      </c>
      <c r="E71" s="256">
        <f>IFERROR(VLOOKUP(D71,'Eredmények rsz szerint'!$P$57:$T$74,4,FALSE),"")</f>
        <v>35</v>
      </c>
      <c r="F71" s="255" t="str">
        <f>IFERROR(VLOOKUP($E71,Rajtlista!$B:$I,2,FALSE),"")</f>
        <v>Csorba Milán</v>
      </c>
      <c r="G71" s="256" t="str">
        <f t="shared" ref="G71:G74" si="48">+C70</f>
        <v>14.</v>
      </c>
      <c r="H71" s="428">
        <f>IFERROR(VLOOKUP($E71,Rajtlista!$B:$I,4,FALSE),"")</f>
        <v>40153</v>
      </c>
      <c r="I71" s="331" t="str">
        <f>IFERROR(VLOOKUP($E71,Rajtlista!$B:$I,5,FALSE),"")</f>
        <v>Borsod-A-Z</v>
      </c>
      <c r="J71" s="443" t="str">
        <f>IFERROR(VLOOKUP($E71,Rajtlista!$B:$I,6,FALSE),"")</f>
        <v>Bükki Szlovák Nemzetiségi Általános Iskola</v>
      </c>
      <c r="K71" s="256"/>
      <c r="L71" s="299" t="str">
        <f>IFERROR(VLOOKUP($E71,Beíró!$B:$T,10,FALSE),"")</f>
        <v/>
      </c>
      <c r="M71" s="300" t="str">
        <f>IFERROR(VLOOKUP($E71,Beíró!$B:$T,11,FALSE),"")</f>
        <v/>
      </c>
      <c r="N71" s="300" t="str">
        <f>IFERROR(VLOOKUP($E71,Beíró!$B:$T,12,FALSE),"")</f>
        <v/>
      </c>
      <c r="O71" s="301" t="str">
        <f>IFERROR(VLOOKUP($E71,Beíró!$B:$T,13,FALSE),"")</f>
        <v/>
      </c>
      <c r="P71" s="303">
        <f>IFERROR(VLOOKUP($E71,'Eredmények rsz szerint'!B:P,14,FALSE),0)</f>
        <v>5.208333333333333E-3</v>
      </c>
      <c r="Q71" s="365">
        <f>IF((P71-P57)&gt;0,P71-P57,"-")</f>
        <v>2.1874999999999998E-3</v>
      </c>
      <c r="R71" s="366"/>
      <c r="S71" s="82" t="str">
        <f>IFERROR(IF(VLOOKUP(E71,Beíró!B:T,19,FALSE)-D71=0,"ok","hiba"),"")</f>
        <v/>
      </c>
      <c r="T71" s="82" t="str">
        <f>IFERROR(IF(VLOOKUP(E71,Beíró!B:T,17,FALSE)-P71=0,"ok","hiba"),"")</f>
        <v/>
      </c>
    </row>
    <row r="72" spans="3:20" ht="19.95" customHeight="1" outlineLevel="1" x14ac:dyDescent="0.25">
      <c r="C72" s="364" t="s">
        <v>260</v>
      </c>
      <c r="D72" s="256">
        <v>16</v>
      </c>
      <c r="E72" s="256">
        <f>IFERROR(VLOOKUP(D72,'Eredmények rsz szerint'!$P$57:$T$74,4,FALSE),"")</f>
        <v>33</v>
      </c>
      <c r="F72" s="255" t="str">
        <f>IFERROR(VLOOKUP($E72,Rajtlista!$B:$I,2,FALSE),"")</f>
        <v>Lehőcz Zétény</v>
      </c>
      <c r="G72" s="256" t="str">
        <f t="shared" si="48"/>
        <v>15.</v>
      </c>
      <c r="H72" s="428">
        <f>IFERROR(VLOOKUP($E72,Rajtlista!$B:$I,4,FALSE),"")</f>
        <v>40229</v>
      </c>
      <c r="I72" s="331" t="str">
        <f>IFERROR(VLOOKUP($E72,Rajtlista!$B:$I,5,FALSE),"")</f>
        <v>Tolna</v>
      </c>
      <c r="J72" s="443" t="str">
        <f>IFERROR(VLOOKUP($E72,Rajtlista!$B:$I,6,FALSE),"")</f>
        <v>Szent Orsolya Rendi Gárdonyi Géza Katolikus Általános Iskola, Alapfokú Művészeti Iskola és Kollégium</v>
      </c>
      <c r="K72" s="256"/>
      <c r="L72" s="299" t="str">
        <f>IFERROR(VLOOKUP($E72,Beíró!$B:$T,10,FALSE),"")</f>
        <v/>
      </c>
      <c r="M72" s="300" t="str">
        <f>IFERROR(VLOOKUP($E72,Beíró!$B:$T,11,FALSE),"")</f>
        <v/>
      </c>
      <c r="N72" s="300" t="str">
        <f>IFERROR(VLOOKUP($E72,Beíró!$B:$T,12,FALSE),"")</f>
        <v/>
      </c>
      <c r="O72" s="301" t="str">
        <f>IFERROR(VLOOKUP($E72,Beíró!$B:$T,13,FALSE),"")</f>
        <v/>
      </c>
      <c r="P72" s="303">
        <f>IFERROR(VLOOKUP($E72,'Eredmények rsz szerint'!B:P,14,FALSE),0)</f>
        <v>5.7523148148148143E-3</v>
      </c>
      <c r="Q72" s="365">
        <f>IF((P72-P57)&gt;0,P72-P57,"-")</f>
        <v>2.731481481481481E-3</v>
      </c>
      <c r="R72" s="366"/>
      <c r="S72" s="82" t="str">
        <f>IFERROR(IF(VLOOKUP(E72,Beíró!B:T,19,FALSE)-D72=0,"ok","hiba"),"")</f>
        <v/>
      </c>
      <c r="T72" s="82" t="str">
        <f>IFERROR(IF(VLOOKUP(E72,Beíró!B:T,17,FALSE)-P72=0,"ok","hiba"),"")</f>
        <v/>
      </c>
    </row>
    <row r="73" spans="3:20" ht="19.95" hidden="1" customHeight="1" outlineLevel="1" x14ac:dyDescent="0.25">
      <c r="C73" s="364" t="s">
        <v>261</v>
      </c>
      <c r="D73" s="256">
        <v>17</v>
      </c>
      <c r="E73" s="256" t="str">
        <f>IFERROR(VLOOKUP(D73,'Eredmények rsz szerint'!$P$57:$T$74,4,FALSE),"")</f>
        <v/>
      </c>
      <c r="F73" s="255" t="str">
        <f>IFERROR(VLOOKUP($E73,Rajtlista!$B:$I,2,FALSE),"")</f>
        <v/>
      </c>
      <c r="G73" s="256" t="str">
        <f t="shared" si="48"/>
        <v>16.</v>
      </c>
      <c r="H73" s="428" t="str">
        <f>IFERROR(VLOOKUP($E73,Rajtlista!$B:$I,4,FALSE),"")</f>
        <v/>
      </c>
      <c r="I73" s="331" t="str">
        <f>IFERROR(VLOOKUP($E73,Rajtlista!$B:$I,5,FALSE),"")</f>
        <v/>
      </c>
      <c r="J73" s="443" t="str">
        <f>IFERROR(VLOOKUP($E73,Rajtlista!$B:$I,6,FALSE),"")</f>
        <v/>
      </c>
      <c r="K73" s="256"/>
      <c r="L73" s="299" t="str">
        <f>IFERROR(VLOOKUP($E73,Beíró!$B:$T,10,FALSE),"")</f>
        <v/>
      </c>
      <c r="M73" s="300" t="str">
        <f>IFERROR(VLOOKUP($E73,Beíró!$B:$T,11,FALSE),"")</f>
        <v/>
      </c>
      <c r="N73" s="300" t="str">
        <f>IFERROR(VLOOKUP($E73,Beíró!$B:$T,12,FALSE),"")</f>
        <v/>
      </c>
      <c r="O73" s="301" t="str">
        <f>IFERROR(VLOOKUP($E73,Beíró!$B:$T,13,FALSE),"")</f>
        <v/>
      </c>
      <c r="P73" s="303">
        <f>IFERROR(VLOOKUP($E73,'Eredmények rsz szerint'!B:P,14,FALSE),0)</f>
        <v>0</v>
      </c>
      <c r="Q73" s="365" t="str">
        <f>IF((P73-P57)&gt;0,P73-P57,"-")</f>
        <v>-</v>
      </c>
      <c r="R73" s="366"/>
      <c r="S73" s="82" t="str">
        <f>IFERROR(IF(VLOOKUP(E73,Beíró!B:T,19,FALSE)-D73=0,"ok","hiba"),"")</f>
        <v/>
      </c>
      <c r="T73" s="82" t="str">
        <f>IFERROR(IF(VLOOKUP(E73,Beíró!B:T,17,FALSE)-P73=0,"ok","hiba"),"")</f>
        <v/>
      </c>
    </row>
    <row r="74" spans="3:20" ht="19.95" hidden="1" customHeight="1" outlineLevel="1" x14ac:dyDescent="0.25">
      <c r="C74" s="364" t="s">
        <v>262</v>
      </c>
      <c r="D74" s="256">
        <v>18</v>
      </c>
      <c r="E74" s="256" t="str">
        <f>IFERROR(VLOOKUP(D74,'Eredmények rsz szerint'!$P$57:$T$74,4,FALSE),"")</f>
        <v/>
      </c>
      <c r="F74" s="255" t="str">
        <f>IFERROR(VLOOKUP($E74,Rajtlista!$B:$I,2,FALSE),"")</f>
        <v/>
      </c>
      <c r="G74" s="256" t="str">
        <f t="shared" si="48"/>
        <v>17.</v>
      </c>
      <c r="H74" s="428" t="str">
        <f>IFERROR(VLOOKUP($E74,Rajtlista!$B:$I,4,FALSE),"")</f>
        <v/>
      </c>
      <c r="I74" s="331" t="str">
        <f>IFERROR(VLOOKUP($E74,Rajtlista!$B:$I,5,FALSE),"")</f>
        <v/>
      </c>
      <c r="J74" s="443" t="str">
        <f>IFERROR(VLOOKUP($E74,Rajtlista!$B:$I,6,FALSE),"")</f>
        <v/>
      </c>
      <c r="K74" s="256"/>
      <c r="L74" s="299" t="str">
        <f>IFERROR(VLOOKUP($E74,Beíró!$B:$T,10,FALSE),"")</f>
        <v/>
      </c>
      <c r="M74" s="300" t="str">
        <f>IFERROR(VLOOKUP($E74,Beíró!$B:$T,11,FALSE),"")</f>
        <v/>
      </c>
      <c r="N74" s="300" t="str">
        <f>IFERROR(VLOOKUP($E74,Beíró!$B:$T,12,FALSE),"")</f>
        <v/>
      </c>
      <c r="O74" s="301" t="str">
        <f>IFERROR(VLOOKUP($E74,Beíró!$B:$T,13,FALSE),"")</f>
        <v/>
      </c>
      <c r="P74" s="303">
        <f>IFERROR(VLOOKUP($E74,'Eredmények rsz szerint'!B:P,14,FALSE),0)</f>
        <v>0</v>
      </c>
      <c r="Q74" s="365" t="str">
        <f>IF((P74-P57)&gt;0,P74-P57,"-")</f>
        <v>-</v>
      </c>
      <c r="R74" s="366"/>
      <c r="S74" s="82" t="str">
        <f>IFERROR(IF(VLOOKUP(E74,Beíró!B:T,19,FALSE)-D74=0,"ok","hiba"),"")</f>
        <v/>
      </c>
      <c r="T74" s="82" t="str">
        <f>IFERROR(IF(VLOOKUP(E74,Beíró!B:T,17,FALSE)-P74=0,"ok","hiba"),"")</f>
        <v/>
      </c>
    </row>
    <row r="75" spans="3:20" ht="19.95" customHeight="1" outlineLevel="1" thickBot="1" x14ac:dyDescent="0.3">
      <c r="C75" s="334"/>
      <c r="D75" s="336"/>
      <c r="E75" s="367">
        <v>0</v>
      </c>
      <c r="F75" s="335"/>
      <c r="G75" s="336"/>
      <c r="H75" s="429"/>
      <c r="I75" s="336"/>
      <c r="J75" s="432"/>
      <c r="K75" s="336"/>
      <c r="L75" s="337"/>
      <c r="M75" s="337"/>
      <c r="N75" s="337"/>
      <c r="O75" s="337"/>
      <c r="P75" s="339"/>
      <c r="Q75" s="368"/>
      <c r="R75" s="357"/>
      <c r="S75" s="82" t="str">
        <f>IFERROR(IF(VLOOKUP(E75,Beíró!B:T,19,FALSE)-D75=0,"ok","hiba"),"")</f>
        <v/>
      </c>
      <c r="T75" s="82" t="str">
        <f>IFERROR(IF(VLOOKUP(E75,Beíró!B:T,17,FALSE)-P75=0,"ok","hiba"),"")</f>
        <v/>
      </c>
    </row>
    <row r="76" spans="3:20" s="359" customFormat="1" ht="19.95" customHeight="1" x14ac:dyDescent="0.25">
      <c r="C76" s="369"/>
      <c r="D76" s="370"/>
      <c r="E76" s="370" t="str">
        <f>+Rajtlista!B76</f>
        <v>III. kcs. Leány (2007-2008) - 1,5 km klasszikus</v>
      </c>
      <c r="F76" s="371"/>
      <c r="G76" s="370"/>
      <c r="H76" s="440"/>
      <c r="I76" s="370"/>
      <c r="J76" s="444"/>
      <c r="K76" s="373"/>
      <c r="L76" s="374" t="e">
        <f>'Lövészet beíró'!G73</f>
        <v>#N/A</v>
      </c>
      <c r="M76" s="281" t="e">
        <f>'Lövészet beíró'!H73</f>
        <v>#N/A</v>
      </c>
      <c r="N76" s="281" t="e">
        <f>'Lövészet beíró'!I73</f>
        <v>#N/A</v>
      </c>
      <c r="O76" s="282" t="e">
        <f>'Lövészet beíró'!J73</f>
        <v>#N/A</v>
      </c>
      <c r="P76" s="375"/>
      <c r="Q76" s="376"/>
      <c r="R76" s="357"/>
      <c r="S76" s="82" t="str">
        <f>IFERROR(IF(VLOOKUP(E76,Beíró!B:T,19,FALSE)-D76=0,"ok","hiba"),"")</f>
        <v>ok</v>
      </c>
      <c r="T76" s="82" t="str">
        <f>IFERROR(IF(VLOOKUP(E76,Beíró!B:T,17,FALSE)-P76=0,"ok","hiba"),"")</f>
        <v>ok</v>
      </c>
    </row>
    <row r="77" spans="3:20" ht="19.95" customHeight="1" outlineLevel="1" x14ac:dyDescent="0.25">
      <c r="C77" s="360" t="s">
        <v>5</v>
      </c>
      <c r="D77" s="288">
        <v>1</v>
      </c>
      <c r="E77" s="253">
        <f>IFERROR(VLOOKUP(D77,'Eredmények rsz szerint'!$P$77:$T$91,4,FALSE),"")</f>
        <v>41</v>
      </c>
      <c r="F77" s="287" t="str">
        <f>IFERROR(VLOOKUP($E77,Rajtlista!$B:$I,2,FALSE),"")</f>
        <v>Cseke Kincső Lelle</v>
      </c>
      <c r="G77" s="288">
        <f>+C76</f>
        <v>0</v>
      </c>
      <c r="H77" s="427">
        <f>IFERROR(VLOOKUP($E77,Rajtlista!$B:$I,4,FALSE),"")</f>
        <v>39359</v>
      </c>
      <c r="I77" s="328" t="str">
        <f>IFERROR(VLOOKUP($E77,Rajtlista!$B:$I,5,FALSE),"")</f>
        <v>Budapest</v>
      </c>
      <c r="J77" s="442" t="str">
        <f>IFERROR(VLOOKUP($E77,Rajtlista!$B:$I,6,FALSE),"")</f>
        <v>Budapest I. Kerületi Szilágyi Erzsébet Gimnázium</v>
      </c>
      <c r="K77" s="288"/>
      <c r="L77" s="291" t="str">
        <f>IFERROR(VLOOKUP($E77,Beíró!$B:$T,10,FALSE),"")</f>
        <v/>
      </c>
      <c r="M77" s="292" t="str">
        <f>IFERROR(VLOOKUP($E77,Beíró!$B:$T,11,FALSE),"")</f>
        <v/>
      </c>
      <c r="N77" s="292" t="str">
        <f>IFERROR(VLOOKUP($E77,Beíró!$B:$T,12,FALSE),"")</f>
        <v/>
      </c>
      <c r="O77" s="293" t="str">
        <f>IFERROR(VLOOKUP($E77,Beíró!$B:$T,13,FALSE),"")</f>
        <v/>
      </c>
      <c r="P77" s="295">
        <f>IFERROR(VLOOKUP($E77,'Eredmények rsz szerint'!B:P,14,FALSE),0)</f>
        <v>5.3125000000000004E-3</v>
      </c>
      <c r="Q77" s="362" t="str">
        <f t="shared" ref="Q77" si="49">IF((P77-P77)&gt;0,P77-P77,"-")</f>
        <v>-</v>
      </c>
      <c r="R77" s="363"/>
      <c r="S77" s="82" t="str">
        <f>IFERROR(IF(VLOOKUP(E77,Beíró!B:T,19,FALSE)-D77=0,"ok","hiba"),"")</f>
        <v/>
      </c>
      <c r="T77" s="82" t="str">
        <f>IFERROR(IF(VLOOKUP(E77,Beíró!B:T,17,FALSE)-P77=0,"ok","hiba"),"")</f>
        <v/>
      </c>
    </row>
    <row r="78" spans="3:20" ht="19.95" customHeight="1" outlineLevel="1" x14ac:dyDescent="0.25">
      <c r="C78" s="364" t="s">
        <v>6</v>
      </c>
      <c r="D78" s="256">
        <v>2</v>
      </c>
      <c r="E78" s="256">
        <f>IFERROR(VLOOKUP(D78,'Eredmények rsz szerint'!$P$77:$T$91,4,FALSE),"")</f>
        <v>39</v>
      </c>
      <c r="F78" s="255" t="str">
        <f>IFERROR(VLOOKUP($E78,Rajtlista!$B:$I,2,FALSE),"")</f>
        <v>Benyovszky Lili</v>
      </c>
      <c r="G78" s="256" t="str">
        <f t="shared" ref="G78:G91" si="50">+C77</f>
        <v>I.</v>
      </c>
      <c r="H78" s="428">
        <f>IFERROR(VLOOKUP($E78,Rajtlista!$B:$I,4,FALSE),"")</f>
        <v>39659</v>
      </c>
      <c r="I78" s="331" t="str">
        <f>IFERROR(VLOOKUP($E78,Rajtlista!$B:$I,5,FALSE),"")</f>
        <v>Heves</v>
      </c>
      <c r="J78" s="443" t="str">
        <f>IFERROR(VLOOKUP($E78,Rajtlista!$B:$I,6,FALSE),"")</f>
        <v>Gyöngyössolymosi Nagy Gyula Katolikus Általános Iskola és Alapfokú Művészeti Iskola</v>
      </c>
      <c r="K78" s="256"/>
      <c r="L78" s="299" t="str">
        <f>IFERROR(VLOOKUP($E78,Beíró!$B:$T,10,FALSE),"")</f>
        <v/>
      </c>
      <c r="M78" s="300" t="str">
        <f>IFERROR(VLOOKUP($E78,Beíró!$B:$T,11,FALSE),"")</f>
        <v/>
      </c>
      <c r="N78" s="300" t="str">
        <f>IFERROR(VLOOKUP($E78,Beíró!$B:$T,12,FALSE),"")</f>
        <v/>
      </c>
      <c r="O78" s="301" t="str">
        <f>IFERROR(VLOOKUP($E78,Beíró!$B:$T,13,FALSE),"")</f>
        <v/>
      </c>
      <c r="P78" s="303">
        <f>IFERROR(VLOOKUP($E78,'Eredmények rsz szerint'!B:P,14,FALSE),0)</f>
        <v>5.3240740740740748E-3</v>
      </c>
      <c r="Q78" s="365">
        <f t="shared" ref="Q78" si="51">IF((P78-P77)&gt;0,P78-P77,"-")</f>
        <v>1.1574074074074438E-5</v>
      </c>
      <c r="R78" s="366"/>
      <c r="S78" s="82" t="str">
        <f>IFERROR(IF(VLOOKUP(E78,Beíró!B:T,19,FALSE)-D78=0,"ok","hiba"),"")</f>
        <v/>
      </c>
      <c r="T78" s="82" t="str">
        <f>IFERROR(IF(VLOOKUP(E78,Beíró!B:T,17,FALSE)-P78=0,"ok","hiba"),"")</f>
        <v/>
      </c>
    </row>
    <row r="79" spans="3:20" ht="19.95" customHeight="1" outlineLevel="1" x14ac:dyDescent="0.25">
      <c r="C79" s="364" t="s">
        <v>10</v>
      </c>
      <c r="D79" s="256">
        <v>3</v>
      </c>
      <c r="E79" s="256">
        <f>IFERROR(VLOOKUP(D79,'Eredmények rsz szerint'!$P$77:$T$91,4,FALSE),"")</f>
        <v>44</v>
      </c>
      <c r="F79" s="255" t="str">
        <f>IFERROR(VLOOKUP($E79,Rajtlista!$B:$I,2,FALSE),"")</f>
        <v>Csikász Panni</v>
      </c>
      <c r="G79" s="256" t="str">
        <f t="shared" si="50"/>
        <v>II.</v>
      </c>
      <c r="H79" s="428">
        <f>IFERROR(VLOOKUP($E79,Rajtlista!$B:$I,4,FALSE),"")</f>
        <v>39452</v>
      </c>
      <c r="I79" s="331" t="str">
        <f>IFERROR(VLOOKUP($E79,Rajtlista!$B:$I,5,FALSE),"")</f>
        <v>Borsod-A-Z</v>
      </c>
      <c r="J79" s="443" t="str">
        <f>IFERROR(VLOOKUP($E79,Rajtlista!$B:$I,6,FALSE),"")</f>
        <v>Kazincbarcikai Pollack Mihály Általános Iskola</v>
      </c>
      <c r="K79" s="256"/>
      <c r="L79" s="299" t="str">
        <f>IFERROR(VLOOKUP($E79,Beíró!$B:$T,10,FALSE),"")</f>
        <v/>
      </c>
      <c r="M79" s="300" t="str">
        <f>IFERROR(VLOOKUP($E79,Beíró!$B:$T,11,FALSE),"")</f>
        <v/>
      </c>
      <c r="N79" s="300" t="str">
        <f>IFERROR(VLOOKUP($E79,Beíró!$B:$T,12,FALSE),"")</f>
        <v/>
      </c>
      <c r="O79" s="301" t="str">
        <f>IFERROR(VLOOKUP($E79,Beíró!$B:$T,13,FALSE),"")</f>
        <v/>
      </c>
      <c r="P79" s="303">
        <f>IFERROR(VLOOKUP($E79,'Eredmények rsz szerint'!B:P,14,FALSE),0)</f>
        <v>5.4861111111111117E-3</v>
      </c>
      <c r="Q79" s="365">
        <f t="shared" ref="Q79" si="52">IF((P79-P77)&gt;0,P79-P77,"-")</f>
        <v>1.7361111111111136E-4</v>
      </c>
      <c r="R79" s="366"/>
      <c r="S79" s="82" t="str">
        <f>IFERROR(IF(VLOOKUP(E79,Beíró!B:T,19,FALSE)-D79=0,"ok","hiba"),"")</f>
        <v/>
      </c>
      <c r="T79" s="82" t="str">
        <f>IFERROR(IF(VLOOKUP(E79,Beíró!B:T,17,FALSE)-P79=0,"ok","hiba"),"")</f>
        <v/>
      </c>
    </row>
    <row r="80" spans="3:20" ht="19.95" customHeight="1" outlineLevel="1" x14ac:dyDescent="0.25">
      <c r="C80" s="364" t="s">
        <v>11</v>
      </c>
      <c r="D80" s="256">
        <v>4</v>
      </c>
      <c r="E80" s="256">
        <f>IFERROR(VLOOKUP(D80,'Eredmények rsz szerint'!$P$77:$T$91,4,FALSE),"")</f>
        <v>46</v>
      </c>
      <c r="F80" s="255" t="str">
        <f>IFERROR(VLOOKUP($E80,Rajtlista!$B:$I,2,FALSE),"")</f>
        <v>Gaál Dóra</v>
      </c>
      <c r="G80" s="256" t="str">
        <f t="shared" si="50"/>
        <v>III.</v>
      </c>
      <c r="H80" s="428">
        <f>IFERROR(VLOOKUP($E80,Rajtlista!$B:$I,4,FALSE),"")</f>
        <v>39430</v>
      </c>
      <c r="I80" s="331" t="str">
        <f>IFERROR(VLOOKUP($E80,Rajtlista!$B:$I,5,FALSE),"")</f>
        <v>Heves</v>
      </c>
      <c r="J80" s="443" t="str">
        <f>IFERROR(VLOOKUP($E80,Rajtlista!$B:$I,6,FALSE),"")</f>
        <v>Gyöngyösi Berze Nagy János Gimnázium</v>
      </c>
      <c r="K80" s="256"/>
      <c r="L80" s="299" t="str">
        <f>IFERROR(VLOOKUP($E80,Beíró!$B:$T,10,FALSE),"")</f>
        <v/>
      </c>
      <c r="M80" s="300" t="str">
        <f>IFERROR(VLOOKUP($E80,Beíró!$B:$T,11,FALSE),"")</f>
        <v/>
      </c>
      <c r="N80" s="300" t="str">
        <f>IFERROR(VLOOKUP($E80,Beíró!$B:$T,12,FALSE),"")</f>
        <v/>
      </c>
      <c r="O80" s="301" t="str">
        <f>IFERROR(VLOOKUP($E80,Beíró!$B:$T,13,FALSE),"")</f>
        <v/>
      </c>
      <c r="P80" s="303">
        <f>IFERROR(VLOOKUP($E80,'Eredmények rsz szerint'!B:P,14,FALSE),0)</f>
        <v>5.5787037037037038E-3</v>
      </c>
      <c r="Q80" s="365">
        <f t="shared" ref="Q80" si="53">IF((P80-P77)&gt;0,P80-P77,"-")</f>
        <v>2.6620370370370339E-4</v>
      </c>
      <c r="R80" s="366"/>
      <c r="S80" s="82" t="str">
        <f>IFERROR(IF(VLOOKUP(E80,Beíró!B:T,19,FALSE)-D80=0,"ok","hiba"),"")</f>
        <v/>
      </c>
      <c r="T80" s="82" t="str">
        <f>IFERROR(IF(VLOOKUP(E80,Beíró!B:T,17,FALSE)-P80=0,"ok","hiba"),"")</f>
        <v/>
      </c>
    </row>
    <row r="81" spans="3:20" ht="19.95" customHeight="1" outlineLevel="1" x14ac:dyDescent="0.25">
      <c r="C81" s="364" t="s">
        <v>12</v>
      </c>
      <c r="D81" s="256">
        <v>5</v>
      </c>
      <c r="E81" s="256">
        <f>IFERROR(VLOOKUP(D81,'Eredmények rsz szerint'!$P$77:$T$91,4,FALSE),"")</f>
        <v>45</v>
      </c>
      <c r="F81" s="255" t="str">
        <f>IFERROR(VLOOKUP($E81,Rajtlista!$B:$I,2,FALSE),"")</f>
        <v>Tóth Emese</v>
      </c>
      <c r="G81" s="256" t="str">
        <f t="shared" si="50"/>
        <v>4.</v>
      </c>
      <c r="H81" s="428">
        <f>IFERROR(VLOOKUP($E81,Rajtlista!$B:$I,4,FALSE),"")</f>
        <v>39629</v>
      </c>
      <c r="I81" s="331" t="str">
        <f>IFERROR(VLOOKUP($E81,Rajtlista!$B:$I,5,FALSE),"")</f>
        <v>Borsod-A-Z</v>
      </c>
      <c r="J81" s="443" t="str">
        <f>IFERROR(VLOOKUP($E81,Rajtlista!$B:$I,6,FALSE),"")</f>
        <v>Bükki Szlovák Nemzetiségi Általános Iskola</v>
      </c>
      <c r="K81" s="256"/>
      <c r="L81" s="299" t="str">
        <f>IFERROR(VLOOKUP($E81,Beíró!$B:$T,10,FALSE),"")</f>
        <v/>
      </c>
      <c r="M81" s="300" t="str">
        <f>IFERROR(VLOOKUP($E81,Beíró!$B:$T,11,FALSE),"")</f>
        <v/>
      </c>
      <c r="N81" s="300" t="str">
        <f>IFERROR(VLOOKUP($E81,Beíró!$B:$T,12,FALSE),"")</f>
        <v/>
      </c>
      <c r="O81" s="301" t="str">
        <f>IFERROR(VLOOKUP($E81,Beíró!$B:$T,13,FALSE),"")</f>
        <v/>
      </c>
      <c r="P81" s="303">
        <f>IFERROR(VLOOKUP($E81,'Eredmények rsz szerint'!B:P,14,FALSE),0)</f>
        <v>5.7754629629629623E-3</v>
      </c>
      <c r="Q81" s="365">
        <f t="shared" ref="Q81" si="54">IF((P81-P77)&gt;0,P81-P77,"-")</f>
        <v>4.629629629629619E-4</v>
      </c>
      <c r="R81" s="366"/>
      <c r="S81" s="82" t="str">
        <f>IFERROR(IF(VLOOKUP(E81,Beíró!B:T,19,FALSE)-D81=0,"ok","hiba"),"")</f>
        <v/>
      </c>
      <c r="T81" s="82" t="str">
        <f>IFERROR(IF(VLOOKUP(E81,Beíró!B:T,17,FALSE)-P81=0,"ok","hiba"),"")</f>
        <v/>
      </c>
    </row>
    <row r="82" spans="3:20" ht="19.95" customHeight="1" outlineLevel="1" x14ac:dyDescent="0.25">
      <c r="C82" s="364" t="s">
        <v>13</v>
      </c>
      <c r="D82" s="256">
        <v>6</v>
      </c>
      <c r="E82" s="256">
        <f>IFERROR(VLOOKUP(D82,'Eredmények rsz szerint'!$P$77:$T$91,4,FALSE),"")</f>
        <v>43</v>
      </c>
      <c r="F82" s="255" t="str">
        <f>IFERROR(VLOOKUP($E82,Rajtlista!$B:$I,2,FALSE),"")</f>
        <v>Cseke Lilla Sarolta</v>
      </c>
      <c r="G82" s="256" t="str">
        <f t="shared" si="50"/>
        <v>5.</v>
      </c>
      <c r="H82" s="428">
        <f>IFERROR(VLOOKUP($E82,Rajtlista!$B:$I,4,FALSE),"")</f>
        <v>39193</v>
      </c>
      <c r="I82" s="331" t="str">
        <f>IFERROR(VLOOKUP($E82,Rajtlista!$B:$I,5,FALSE),"")</f>
        <v>Budapest</v>
      </c>
      <c r="J82" s="443" t="str">
        <f>IFERROR(VLOOKUP($E82,Rajtlista!$B:$I,6,FALSE),"")</f>
        <v>Budai Ciszterci Szent Imre Gimnázium</v>
      </c>
      <c r="K82" s="256"/>
      <c r="L82" s="299" t="str">
        <f>IFERROR(VLOOKUP($E82,Beíró!$B:$T,10,FALSE),"")</f>
        <v/>
      </c>
      <c r="M82" s="300" t="str">
        <f>IFERROR(VLOOKUP($E82,Beíró!$B:$T,11,FALSE),"")</f>
        <v/>
      </c>
      <c r="N82" s="300" t="str">
        <f>IFERROR(VLOOKUP($E82,Beíró!$B:$T,12,FALSE),"")</f>
        <v/>
      </c>
      <c r="O82" s="301" t="str">
        <f>IFERROR(VLOOKUP($E82,Beíró!$B:$T,13,FALSE),"")</f>
        <v/>
      </c>
      <c r="P82" s="303">
        <f>IFERROR(VLOOKUP($E82,'Eredmények rsz szerint'!B:P,14,FALSE),0)</f>
        <v>5.9953703703703697E-3</v>
      </c>
      <c r="Q82" s="365">
        <f t="shared" ref="Q82" si="55">IF((P82-P77)&gt;0,P82-P77,"-")</f>
        <v>6.8287037037036927E-4</v>
      </c>
      <c r="R82" s="366"/>
      <c r="S82" s="82" t="str">
        <f>IFERROR(IF(VLOOKUP(E82,Beíró!B:T,19,FALSE)-D82=0,"ok","hiba"),"")</f>
        <v/>
      </c>
      <c r="T82" s="82" t="str">
        <f>IFERROR(IF(VLOOKUP(E82,Beíró!B:T,17,FALSE)-P82=0,"ok","hiba"),"")</f>
        <v/>
      </c>
    </row>
    <row r="83" spans="3:20" ht="19.95" customHeight="1" outlineLevel="1" x14ac:dyDescent="0.25">
      <c r="C83" s="364" t="s">
        <v>14</v>
      </c>
      <c r="D83" s="256">
        <v>7</v>
      </c>
      <c r="E83" s="256">
        <f>IFERROR(VLOOKUP(D83,'Eredmények rsz szerint'!$P$77:$T$91,4,FALSE),"")</f>
        <v>42</v>
      </c>
      <c r="F83" s="255" t="str">
        <f>IFERROR(VLOOKUP($E83,Rajtlista!$B:$I,2,FALSE),"")</f>
        <v>Dedinszky Nóra</v>
      </c>
      <c r="G83" s="256" t="str">
        <f t="shared" si="50"/>
        <v>6.</v>
      </c>
      <c r="H83" s="428">
        <f>IFERROR(VLOOKUP($E83,Rajtlista!$B:$I,4,FALSE),"")</f>
        <v>39712</v>
      </c>
      <c r="I83" s="331" t="str">
        <f>IFERROR(VLOOKUP($E83,Rajtlista!$B:$I,5,FALSE),"")</f>
        <v>Budapest</v>
      </c>
      <c r="J83" s="443" t="str">
        <f>IFERROR(VLOOKUP($E83,Rajtlista!$B:$I,6,FALSE),"")</f>
        <v>ELTE Gyertyánffy István Gyakorló Általános Iskola</v>
      </c>
      <c r="K83" s="256"/>
      <c r="L83" s="299" t="str">
        <f>IFERROR(VLOOKUP($E83,Beíró!$B:$T,10,FALSE),"")</f>
        <v/>
      </c>
      <c r="M83" s="300" t="str">
        <f>IFERROR(VLOOKUP($E83,Beíró!$B:$T,11,FALSE),"")</f>
        <v/>
      </c>
      <c r="N83" s="300" t="str">
        <f>IFERROR(VLOOKUP($E83,Beíró!$B:$T,12,FALSE),"")</f>
        <v/>
      </c>
      <c r="O83" s="301" t="str">
        <f>IFERROR(VLOOKUP($E83,Beíró!$B:$T,13,FALSE),"")</f>
        <v/>
      </c>
      <c r="P83" s="303">
        <f>IFERROR(VLOOKUP($E83,'Eredmények rsz szerint'!B:P,14,FALSE),0)</f>
        <v>7.0717592592592594E-3</v>
      </c>
      <c r="Q83" s="365">
        <f t="shared" ref="Q83" si="56">IF((P83-P77)&gt;0,P83-P77,"-")</f>
        <v>1.759259259259259E-3</v>
      </c>
      <c r="R83" s="366"/>
      <c r="S83" s="82" t="str">
        <f>IFERROR(IF(VLOOKUP(E83,Beíró!B:T,19,FALSE)-D83=0,"ok","hiba"),"")</f>
        <v/>
      </c>
      <c r="T83" s="82" t="str">
        <f>IFERROR(IF(VLOOKUP(E83,Beíró!B:T,17,FALSE)-P83=0,"ok","hiba"),"")</f>
        <v/>
      </c>
    </row>
    <row r="84" spans="3:20" ht="19.95" customHeight="1" outlineLevel="1" x14ac:dyDescent="0.25">
      <c r="C84" s="364" t="s">
        <v>15</v>
      </c>
      <c r="D84" s="256">
        <v>8</v>
      </c>
      <c r="E84" s="256">
        <f>IFERROR(VLOOKUP(D84,'Eredmények rsz szerint'!$P$77:$T$91,4,FALSE),"")</f>
        <v>40</v>
      </c>
      <c r="F84" s="255" t="str">
        <f>IFERROR(VLOOKUP($E84,Rajtlista!$B:$I,2,FALSE),"")</f>
        <v>Pap Fruzsina</v>
      </c>
      <c r="G84" s="256" t="str">
        <f t="shared" si="50"/>
        <v>7.</v>
      </c>
      <c r="H84" s="428">
        <f>IFERROR(VLOOKUP($E84,Rajtlista!$B:$I,4,FALSE),"")</f>
        <v>39647</v>
      </c>
      <c r="I84" s="331" t="str">
        <f>IFERROR(VLOOKUP($E84,Rajtlista!$B:$I,5,FALSE),"")</f>
        <v>Pest</v>
      </c>
      <c r="J84" s="443" t="str">
        <f>IFERROR(VLOOKUP($E84,Rajtlista!$B:$I,6,FALSE),"")</f>
        <v>Váci Árpád Fejedelem Általános Iskola</v>
      </c>
      <c r="K84" s="256"/>
      <c r="L84" s="299" t="str">
        <f>IFERROR(VLOOKUP($E84,Beíró!$B:$T,10,FALSE),"")</f>
        <v/>
      </c>
      <c r="M84" s="300" t="str">
        <f>IFERROR(VLOOKUP($E84,Beíró!$B:$T,11,FALSE),"")</f>
        <v/>
      </c>
      <c r="N84" s="300" t="str">
        <f>IFERROR(VLOOKUP($E84,Beíró!$B:$T,12,FALSE),"")</f>
        <v/>
      </c>
      <c r="O84" s="301" t="str">
        <f>IFERROR(VLOOKUP($E84,Beíró!$B:$T,13,FALSE),"")</f>
        <v/>
      </c>
      <c r="P84" s="303">
        <f>IFERROR(VLOOKUP($E84,'Eredmények rsz szerint'!B:P,14,FALSE),0)</f>
        <v>9.1782407407407403E-3</v>
      </c>
      <c r="Q84" s="365">
        <f t="shared" ref="Q84" si="57">IF((P84-P77)&gt;0,P84-P77,"-")</f>
        <v>3.8657407407407399E-3</v>
      </c>
      <c r="R84" s="366"/>
      <c r="S84" s="82" t="str">
        <f>IFERROR(IF(VLOOKUP(E84,Beíró!B:T,19,FALSE)-D84=0,"ok","hiba"),"")</f>
        <v/>
      </c>
      <c r="T84" s="82" t="str">
        <f>IFERROR(IF(VLOOKUP(E84,Beíró!B:T,17,FALSE)-P84=0,"ok","hiba"),"")</f>
        <v/>
      </c>
    </row>
    <row r="85" spans="3:20" ht="19.95" customHeight="1" outlineLevel="1" x14ac:dyDescent="0.25">
      <c r="C85" s="364" t="s">
        <v>16</v>
      </c>
      <c r="D85" s="256">
        <v>9</v>
      </c>
      <c r="E85" s="256" t="str">
        <f>IFERROR(VLOOKUP(D85,'Eredmények rsz szerint'!$P$77:$T$91,4,FALSE),"")</f>
        <v/>
      </c>
      <c r="F85" s="255" t="str">
        <f>IFERROR(VLOOKUP($E85,Rajtlista!$B:$I,2,FALSE),"")</f>
        <v/>
      </c>
      <c r="G85" s="256" t="str">
        <f t="shared" si="50"/>
        <v>8.</v>
      </c>
      <c r="H85" s="428" t="str">
        <f>IFERROR(VLOOKUP($E85,Rajtlista!$B:$I,4,FALSE),"")</f>
        <v/>
      </c>
      <c r="I85" s="331" t="str">
        <f>IFERROR(VLOOKUP($E85,Rajtlista!$B:$I,5,FALSE),"")</f>
        <v/>
      </c>
      <c r="J85" s="443" t="str">
        <f>IFERROR(VLOOKUP($E85,Rajtlista!$B:$I,6,FALSE),"")</f>
        <v/>
      </c>
      <c r="K85" s="256"/>
      <c r="L85" s="299" t="str">
        <f>IFERROR(VLOOKUP($E85,Beíró!$B:$T,10,FALSE),"")</f>
        <v/>
      </c>
      <c r="M85" s="300" t="str">
        <f>IFERROR(VLOOKUP($E85,Beíró!$B:$T,11,FALSE),"")</f>
        <v/>
      </c>
      <c r="N85" s="300" t="str">
        <f>IFERROR(VLOOKUP($E85,Beíró!$B:$T,12,FALSE),"")</f>
        <v/>
      </c>
      <c r="O85" s="301" t="str">
        <f>IFERROR(VLOOKUP($E85,Beíró!$B:$T,13,FALSE),"")</f>
        <v/>
      </c>
      <c r="P85" s="303">
        <f>IFERROR(VLOOKUP($E85,'Eredmények rsz szerint'!B:P,14,FALSE),0)</f>
        <v>0</v>
      </c>
      <c r="Q85" s="365" t="str">
        <f t="shared" ref="Q85" si="58">IF((P85-P77)&gt;0,P85-P77,"-")</f>
        <v>-</v>
      </c>
      <c r="R85" s="366"/>
      <c r="S85" s="82" t="str">
        <f>IFERROR(IF(VLOOKUP(E85,Beíró!B:T,19,FALSE)-D85=0,"ok","hiba"),"")</f>
        <v/>
      </c>
      <c r="T85" s="82" t="str">
        <f>IFERROR(IF(VLOOKUP(E85,Beíró!B:T,17,FALSE)-P85=0,"ok","hiba"),"")</f>
        <v/>
      </c>
    </row>
    <row r="86" spans="3:20" ht="19.95" hidden="1" customHeight="1" outlineLevel="1" x14ac:dyDescent="0.25">
      <c r="C86" s="364" t="s">
        <v>17</v>
      </c>
      <c r="D86" s="256">
        <v>10</v>
      </c>
      <c r="E86" s="256" t="str">
        <f>IFERROR(VLOOKUP(D86,'Eredmények rsz szerint'!$P$77:$T$91,4,FALSE),"")</f>
        <v/>
      </c>
      <c r="F86" s="255" t="str">
        <f>IFERROR(VLOOKUP($E86,Rajtlista!$B:$I,2,FALSE),"")</f>
        <v/>
      </c>
      <c r="G86" s="256" t="str">
        <f t="shared" si="50"/>
        <v>9.</v>
      </c>
      <c r="H86" s="428" t="str">
        <f>IFERROR(VLOOKUP($E86,Rajtlista!$B:$I,4,FALSE),"")</f>
        <v/>
      </c>
      <c r="I86" s="331" t="str">
        <f>IFERROR(VLOOKUP($E86,Rajtlista!$B:$I,5,FALSE),"")</f>
        <v/>
      </c>
      <c r="J86" s="443" t="str">
        <f>IFERROR(VLOOKUP($E86,Rajtlista!$B:$I,6,FALSE),"")</f>
        <v/>
      </c>
      <c r="K86" s="256"/>
      <c r="L86" s="299" t="str">
        <f>IFERROR(VLOOKUP($E86,Beíró!$B:$T,10,FALSE),"")</f>
        <v/>
      </c>
      <c r="M86" s="300" t="str">
        <f>IFERROR(VLOOKUP($E86,Beíró!$B:$T,11,FALSE),"")</f>
        <v/>
      </c>
      <c r="N86" s="300" t="str">
        <f>IFERROR(VLOOKUP($E86,Beíró!$B:$T,12,FALSE),"")</f>
        <v/>
      </c>
      <c r="O86" s="301" t="str">
        <f>IFERROR(VLOOKUP($E86,Beíró!$B:$T,13,FALSE),"")</f>
        <v/>
      </c>
      <c r="P86" s="303">
        <f>IFERROR(VLOOKUP($E86,'Eredmények rsz szerint'!B:P,14,FALSE),0)</f>
        <v>0</v>
      </c>
      <c r="Q86" s="365" t="str">
        <f t="shared" ref="Q86" si="59">IF((P86-P77)&gt;0,P86-P77,"-")</f>
        <v>-</v>
      </c>
      <c r="R86" s="366"/>
      <c r="S86" s="82" t="str">
        <f>IFERROR(IF(VLOOKUP(E86,Beíró!B:T,19,FALSE)-D86=0,"ok","hiba"),"")</f>
        <v/>
      </c>
      <c r="T86" s="82" t="str">
        <f>IFERROR(IF(VLOOKUP(E86,Beíró!B:T,17,FALSE)-P86=0,"ok","hiba"),"")</f>
        <v/>
      </c>
    </row>
    <row r="87" spans="3:20" ht="19.95" hidden="1" customHeight="1" outlineLevel="1" x14ac:dyDescent="0.25">
      <c r="C87" s="364" t="s">
        <v>18</v>
      </c>
      <c r="D87" s="256">
        <v>11</v>
      </c>
      <c r="E87" s="256" t="str">
        <f>IFERROR(VLOOKUP(D87,'Eredmények rsz szerint'!$P$77:$T$91,4,FALSE),"")</f>
        <v/>
      </c>
      <c r="F87" s="255" t="str">
        <f>IFERROR(VLOOKUP($E87,Rajtlista!$B:$I,2,FALSE),"")</f>
        <v/>
      </c>
      <c r="G87" s="256" t="str">
        <f t="shared" si="50"/>
        <v>10.</v>
      </c>
      <c r="H87" s="428" t="str">
        <f>IFERROR(VLOOKUP($E87,Rajtlista!$B:$I,4,FALSE),"")</f>
        <v/>
      </c>
      <c r="I87" s="331" t="str">
        <f>IFERROR(VLOOKUP($E87,Rajtlista!$B:$I,5,FALSE),"")</f>
        <v/>
      </c>
      <c r="J87" s="443" t="str">
        <f>IFERROR(VLOOKUP($E87,Rajtlista!$B:$I,6,FALSE),"")</f>
        <v/>
      </c>
      <c r="K87" s="256"/>
      <c r="L87" s="299" t="str">
        <f>IFERROR(VLOOKUP($E87,Beíró!$B:$T,10,FALSE),"")</f>
        <v/>
      </c>
      <c r="M87" s="300" t="str">
        <f>IFERROR(VLOOKUP($E87,Beíró!$B:$T,11,FALSE),"")</f>
        <v/>
      </c>
      <c r="N87" s="300" t="str">
        <f>IFERROR(VLOOKUP($E87,Beíró!$B:$T,12,FALSE),"")</f>
        <v/>
      </c>
      <c r="O87" s="301" t="str">
        <f>IFERROR(VLOOKUP($E87,Beíró!$B:$T,13,FALSE),"")</f>
        <v/>
      </c>
      <c r="P87" s="303">
        <f>IFERROR(VLOOKUP($E87,'Eredmények rsz szerint'!B:P,14,FALSE),0)</f>
        <v>0</v>
      </c>
      <c r="Q87" s="365" t="str">
        <f t="shared" ref="Q87" si="60">IF((P87-P77)&gt;0,P87-P77,"-")</f>
        <v>-</v>
      </c>
      <c r="R87" s="366"/>
      <c r="S87" s="82" t="str">
        <f>IFERROR(IF(VLOOKUP(E87,Beíró!B:T,19,FALSE)-D87=0,"ok","hiba"),"")</f>
        <v/>
      </c>
      <c r="T87" s="82" t="str">
        <f>IFERROR(IF(VLOOKUP(E87,Beíró!B:T,17,FALSE)-P87=0,"ok","hiba"),"")</f>
        <v/>
      </c>
    </row>
    <row r="88" spans="3:20" ht="19.95" hidden="1" customHeight="1" outlineLevel="1" x14ac:dyDescent="0.25">
      <c r="C88" s="364" t="s">
        <v>19</v>
      </c>
      <c r="D88" s="256">
        <v>12</v>
      </c>
      <c r="E88" s="256" t="str">
        <f>IFERROR(VLOOKUP(D88,'Eredmények rsz szerint'!$P$77:$T$91,4,FALSE),"")</f>
        <v/>
      </c>
      <c r="F88" s="255" t="str">
        <f>IFERROR(VLOOKUP($E88,Rajtlista!$B:$I,2,FALSE),"")</f>
        <v/>
      </c>
      <c r="G88" s="256" t="str">
        <f t="shared" si="50"/>
        <v>11.</v>
      </c>
      <c r="H88" s="428" t="str">
        <f>IFERROR(VLOOKUP($E88,Rajtlista!$B:$I,4,FALSE),"")</f>
        <v/>
      </c>
      <c r="I88" s="331" t="str">
        <f>IFERROR(VLOOKUP($E88,Rajtlista!$B:$I,5,FALSE),"")</f>
        <v/>
      </c>
      <c r="J88" s="443" t="str">
        <f>IFERROR(VLOOKUP($E88,Rajtlista!$B:$I,6,FALSE),"")</f>
        <v/>
      </c>
      <c r="K88" s="256"/>
      <c r="L88" s="299" t="str">
        <f>IFERROR(VLOOKUP($E88,Beíró!$B:$T,10,FALSE),"")</f>
        <v/>
      </c>
      <c r="M88" s="300" t="str">
        <f>IFERROR(VLOOKUP($E88,Beíró!$B:$T,11,FALSE),"")</f>
        <v/>
      </c>
      <c r="N88" s="300" t="str">
        <f>IFERROR(VLOOKUP($E88,Beíró!$B:$T,12,FALSE),"")</f>
        <v/>
      </c>
      <c r="O88" s="301" t="str">
        <f>IFERROR(VLOOKUP($E88,Beíró!$B:$T,13,FALSE),"")</f>
        <v/>
      </c>
      <c r="P88" s="303">
        <f>IFERROR(VLOOKUP($E88,'Eredmények rsz szerint'!B:P,14,FALSE),0)</f>
        <v>0</v>
      </c>
      <c r="Q88" s="365" t="str">
        <f t="shared" ref="Q88" si="61">IF((P88-P77)&gt;0,P88-P77,"-")</f>
        <v>-</v>
      </c>
      <c r="R88" s="366"/>
      <c r="S88" s="82" t="str">
        <f>IFERROR(IF(VLOOKUP(E88,Beíró!B:T,19,FALSE)-D88=0,"ok","hiba"),"")</f>
        <v/>
      </c>
      <c r="T88" s="82" t="str">
        <f>IFERROR(IF(VLOOKUP(E88,Beíró!B:T,17,FALSE)-P88=0,"ok","hiba"),"")</f>
        <v/>
      </c>
    </row>
    <row r="89" spans="3:20" ht="19.95" hidden="1" customHeight="1" outlineLevel="1" x14ac:dyDescent="0.25">
      <c r="C89" s="364" t="s">
        <v>20</v>
      </c>
      <c r="D89" s="256">
        <v>13</v>
      </c>
      <c r="E89" s="256" t="str">
        <f>IFERROR(VLOOKUP(D89,'Eredmények rsz szerint'!$P$77:$T$91,4,FALSE),"")</f>
        <v/>
      </c>
      <c r="F89" s="255" t="str">
        <f>IFERROR(VLOOKUP($E89,Rajtlista!$B:$I,2,FALSE),"")</f>
        <v/>
      </c>
      <c r="G89" s="256" t="str">
        <f t="shared" si="50"/>
        <v>12.</v>
      </c>
      <c r="H89" s="428" t="str">
        <f>IFERROR(VLOOKUP($E89,Rajtlista!$B:$I,4,FALSE),"")</f>
        <v/>
      </c>
      <c r="I89" s="331" t="str">
        <f>IFERROR(VLOOKUP($E89,Rajtlista!$B:$I,5,FALSE),"")</f>
        <v/>
      </c>
      <c r="J89" s="443" t="str">
        <f>IFERROR(VLOOKUP($E89,Rajtlista!$B:$I,6,FALSE),"")</f>
        <v/>
      </c>
      <c r="K89" s="256"/>
      <c r="L89" s="299" t="str">
        <f>IFERROR(VLOOKUP($E89,Beíró!$B:$T,10,FALSE),"")</f>
        <v/>
      </c>
      <c r="M89" s="300" t="str">
        <f>IFERROR(VLOOKUP($E89,Beíró!$B:$T,11,FALSE),"")</f>
        <v/>
      </c>
      <c r="N89" s="300" t="str">
        <f>IFERROR(VLOOKUP($E89,Beíró!$B:$T,12,FALSE),"")</f>
        <v/>
      </c>
      <c r="O89" s="301" t="str">
        <f>IFERROR(VLOOKUP($E89,Beíró!$B:$T,13,FALSE),"")</f>
        <v/>
      </c>
      <c r="P89" s="303">
        <f>IFERROR(VLOOKUP($E89,'Eredmények rsz szerint'!B:P,14,FALSE),0)</f>
        <v>0</v>
      </c>
      <c r="Q89" s="365" t="str">
        <f t="shared" ref="Q89" si="62">IF((P89-P77)&gt;0,P89-P77,"-")</f>
        <v>-</v>
      </c>
      <c r="R89" s="366"/>
      <c r="S89" s="82" t="str">
        <f>IFERROR(IF(VLOOKUP(E89,Beíró!B:T,19,FALSE)-D89=0,"ok","hiba"),"")</f>
        <v/>
      </c>
      <c r="T89" s="82" t="str">
        <f>IFERROR(IF(VLOOKUP(E89,Beíró!B:T,17,FALSE)-P89=0,"ok","hiba"),"")</f>
        <v/>
      </c>
    </row>
    <row r="90" spans="3:20" ht="19.95" hidden="1" customHeight="1" outlineLevel="1" x14ac:dyDescent="0.25">
      <c r="C90" s="364" t="s">
        <v>21</v>
      </c>
      <c r="D90" s="256">
        <v>14</v>
      </c>
      <c r="E90" s="256" t="str">
        <f>IFERROR(VLOOKUP(D90,'Eredmények rsz szerint'!$P$77:$T$91,4,FALSE),"")</f>
        <v/>
      </c>
      <c r="F90" s="255" t="str">
        <f>IFERROR(VLOOKUP($E90,Rajtlista!$B:$I,2,FALSE),"")</f>
        <v/>
      </c>
      <c r="G90" s="256" t="str">
        <f t="shared" si="50"/>
        <v>13.</v>
      </c>
      <c r="H90" s="428" t="str">
        <f>IFERROR(VLOOKUP($E90,Rajtlista!$B:$I,4,FALSE),"")</f>
        <v/>
      </c>
      <c r="I90" s="331" t="str">
        <f>IFERROR(VLOOKUP($E90,Rajtlista!$B:$I,5,FALSE),"")</f>
        <v/>
      </c>
      <c r="J90" s="443" t="str">
        <f>IFERROR(VLOOKUP($E90,Rajtlista!$B:$I,6,FALSE),"")</f>
        <v/>
      </c>
      <c r="K90" s="256"/>
      <c r="L90" s="299" t="str">
        <f>IFERROR(VLOOKUP($E90,Beíró!$B:$T,10,FALSE),"")</f>
        <v/>
      </c>
      <c r="M90" s="300" t="str">
        <f>IFERROR(VLOOKUP($E90,Beíró!$B:$T,11,FALSE),"")</f>
        <v/>
      </c>
      <c r="N90" s="300" t="str">
        <f>IFERROR(VLOOKUP($E90,Beíró!$B:$T,12,FALSE),"")</f>
        <v/>
      </c>
      <c r="O90" s="301" t="str">
        <f>IFERROR(VLOOKUP($E90,Beíró!$B:$T,13,FALSE),"")</f>
        <v/>
      </c>
      <c r="P90" s="303">
        <f>IFERROR(VLOOKUP($E90,'Eredmények rsz szerint'!B:P,14,FALSE),0)</f>
        <v>0</v>
      </c>
      <c r="Q90" s="365" t="str">
        <f t="shared" ref="Q90" si="63">IF((P90-P77)&gt;0,P90-P77,"-")</f>
        <v>-</v>
      </c>
      <c r="R90" s="366"/>
      <c r="S90" s="82" t="str">
        <f>IFERROR(IF(VLOOKUP(E90,Beíró!B:T,19,FALSE)-D90=0,"ok","hiba"),"")</f>
        <v/>
      </c>
      <c r="T90" s="82" t="str">
        <f>IFERROR(IF(VLOOKUP(E90,Beíró!B:T,17,FALSE)-P90=0,"ok","hiba"),"")</f>
        <v/>
      </c>
    </row>
    <row r="91" spans="3:20" ht="19.95" hidden="1" customHeight="1" outlineLevel="1" x14ac:dyDescent="0.25">
      <c r="C91" s="364" t="s">
        <v>22</v>
      </c>
      <c r="D91" s="256">
        <v>15</v>
      </c>
      <c r="E91" s="256" t="str">
        <f>IFERROR(VLOOKUP(D91,'Eredmények rsz szerint'!$P$77:$T$91,4,FALSE),"")</f>
        <v/>
      </c>
      <c r="F91" s="255" t="str">
        <f>IFERROR(VLOOKUP($E91,Rajtlista!$B:$I,2,FALSE),"")</f>
        <v/>
      </c>
      <c r="G91" s="256" t="str">
        <f t="shared" si="50"/>
        <v>14.</v>
      </c>
      <c r="H91" s="428" t="str">
        <f>IFERROR(VLOOKUP($E91,Rajtlista!$B:$I,4,FALSE),"")</f>
        <v/>
      </c>
      <c r="I91" s="331" t="str">
        <f>IFERROR(VLOOKUP($E91,Rajtlista!$B:$I,5,FALSE),"")</f>
        <v/>
      </c>
      <c r="J91" s="443" t="str">
        <f>IFERROR(VLOOKUP($E91,Rajtlista!$B:$I,6,FALSE),"")</f>
        <v/>
      </c>
      <c r="K91" s="256"/>
      <c r="L91" s="299" t="str">
        <f>IFERROR(VLOOKUP($E91,Beíró!$B:$T,10,FALSE),"")</f>
        <v/>
      </c>
      <c r="M91" s="300" t="str">
        <f>IFERROR(VLOOKUP($E91,Beíró!$B:$T,11,FALSE),"")</f>
        <v/>
      </c>
      <c r="N91" s="300" t="str">
        <f>IFERROR(VLOOKUP($E91,Beíró!$B:$T,12,FALSE),"")</f>
        <v/>
      </c>
      <c r="O91" s="301" t="str">
        <f>IFERROR(VLOOKUP($E91,Beíró!$B:$T,13,FALSE),"")</f>
        <v/>
      </c>
      <c r="P91" s="303">
        <f>IFERROR(VLOOKUP($E91,'Eredmények rsz szerint'!B:P,14,FALSE),0)</f>
        <v>0</v>
      </c>
      <c r="Q91" s="365" t="str">
        <f t="shared" ref="Q91" si="64">IF((P91-P77)&gt;0,P91-P77,"-")</f>
        <v>-</v>
      </c>
      <c r="R91" s="366"/>
      <c r="S91" s="82" t="str">
        <f>IFERROR(IF(VLOOKUP(E91,Beíró!B:T,19,FALSE)-D91=0,"ok","hiba"),"")</f>
        <v/>
      </c>
      <c r="T91" s="82" t="str">
        <f>IFERROR(IF(VLOOKUP(E91,Beíró!B:T,17,FALSE)-P91=0,"ok","hiba"),"")</f>
        <v/>
      </c>
    </row>
    <row r="92" spans="3:20" ht="19.95" customHeight="1" outlineLevel="1" thickBot="1" x14ac:dyDescent="0.3">
      <c r="C92" s="334"/>
      <c r="D92" s="336"/>
      <c r="E92" s="367">
        <v>0</v>
      </c>
      <c r="F92" s="335"/>
      <c r="G92" s="336"/>
      <c r="H92" s="429"/>
      <c r="I92" s="336"/>
      <c r="J92" s="432"/>
      <c r="K92" s="336"/>
      <c r="L92" s="337"/>
      <c r="M92" s="337"/>
      <c r="N92" s="337"/>
      <c r="O92" s="337"/>
      <c r="P92" s="339"/>
      <c r="Q92" s="368"/>
      <c r="R92" s="357"/>
      <c r="S92" s="82" t="str">
        <f>IFERROR(IF(VLOOKUP(E92,Beíró!B:T,19,FALSE)-D92=0,"ok","hiba"),"")</f>
        <v/>
      </c>
      <c r="T92" s="82" t="str">
        <f>IFERROR(IF(VLOOKUP(E92,Beíró!B:T,17,FALSE)-P92=0,"ok","hiba"),"")</f>
        <v/>
      </c>
    </row>
    <row r="93" spans="3:20" s="359" customFormat="1" ht="19.95" customHeight="1" x14ac:dyDescent="0.25">
      <c r="C93" s="369"/>
      <c r="D93" s="370"/>
      <c r="E93" s="370" t="str">
        <f>+Rajtlista!B93</f>
        <v>III. kcs. Fiú (2007-2008) - 1,5 km klasszikus</v>
      </c>
      <c r="F93" s="371"/>
      <c r="G93" s="370"/>
      <c r="H93" s="440"/>
      <c r="I93" s="370"/>
      <c r="J93" s="444"/>
      <c r="K93" s="373"/>
      <c r="L93" s="374" t="e">
        <f>'Lövészet beíró'!G90</f>
        <v>#N/A</v>
      </c>
      <c r="M93" s="281" t="e">
        <f>'Lövészet beíró'!H90</f>
        <v>#N/A</v>
      </c>
      <c r="N93" s="281" t="e">
        <f>'Lövészet beíró'!I90</f>
        <v>#N/A</v>
      </c>
      <c r="O93" s="282" t="e">
        <f>'Lövészet beíró'!J90</f>
        <v>#N/A</v>
      </c>
      <c r="P93" s="375"/>
      <c r="Q93" s="376"/>
      <c r="R93" s="357"/>
      <c r="S93" s="82" t="str">
        <f>IFERROR(IF(VLOOKUP(E93,Beíró!B:T,19,FALSE)-D93=0,"ok","hiba"),"")</f>
        <v>ok</v>
      </c>
      <c r="T93" s="82" t="str">
        <f>IFERROR(IF(VLOOKUP(E93,Beíró!B:T,17,FALSE)-P93=0,"ok","hiba"),"")</f>
        <v>ok</v>
      </c>
    </row>
    <row r="94" spans="3:20" ht="19.95" customHeight="1" outlineLevel="1" x14ac:dyDescent="0.25">
      <c r="C94" s="360" t="s">
        <v>5</v>
      </c>
      <c r="D94" s="288">
        <v>1</v>
      </c>
      <c r="E94" s="253">
        <f>IFERROR(VLOOKUP(D94,'Eredmények rsz szerint'!$P$94:$T$111,4,FALSE),"")</f>
        <v>57</v>
      </c>
      <c r="F94" s="287" t="str">
        <f>IFERROR(VLOOKUP($E94,Rajtlista!$B:$I,2,FALSE),"")</f>
        <v>Holló Martin</v>
      </c>
      <c r="G94" s="288">
        <f>+C93</f>
        <v>0</v>
      </c>
      <c r="H94" s="427">
        <f>IFERROR(VLOOKUP($E94,Rajtlista!$B:$I,4,FALSE),"")</f>
        <v>39147</v>
      </c>
      <c r="I94" s="328" t="str">
        <f>IFERROR(VLOOKUP($E94,Rajtlista!$B:$I,5,FALSE),"")</f>
        <v>Pest</v>
      </c>
      <c r="J94" s="442" t="str">
        <f>IFERROR(VLOOKUP($E94,Rajtlista!$B:$I,6,FALSE),"")</f>
        <v>Budakeszi Széchenyi István Általános Iskola</v>
      </c>
      <c r="K94" s="288"/>
      <c r="L94" s="291" t="str">
        <f>IFERROR(VLOOKUP($E94,Beíró!$B:$T,10,FALSE),"")</f>
        <v/>
      </c>
      <c r="M94" s="292" t="str">
        <f>IFERROR(VLOOKUP($E94,Beíró!$B:$T,11,FALSE),"")</f>
        <v/>
      </c>
      <c r="N94" s="292" t="str">
        <f>IFERROR(VLOOKUP($E94,Beíró!$B:$T,12,FALSE),"")</f>
        <v/>
      </c>
      <c r="O94" s="293" t="str">
        <f>IFERROR(VLOOKUP($E94,Beíró!$B:$T,13,FALSE),"")</f>
        <v/>
      </c>
      <c r="P94" s="295">
        <f>IFERROR(VLOOKUP($E94,'Eredmények rsz szerint'!B:P,14,FALSE),0)</f>
        <v>3.8310185185185183E-3</v>
      </c>
      <c r="Q94" s="362" t="str">
        <f t="shared" ref="Q94" si="65">IF((P94-P94)&gt;0,P94-P94,"-")</f>
        <v>-</v>
      </c>
      <c r="R94" s="363"/>
      <c r="S94" s="82" t="str">
        <f>IFERROR(IF(VLOOKUP(E94,Beíró!B:T,19,FALSE)-D94=0,"ok","hiba"),"")</f>
        <v/>
      </c>
      <c r="T94" s="82" t="str">
        <f>IFERROR(IF(VLOOKUP(E94,Beíró!B:T,17,FALSE)-P94=0,"ok","hiba"),"")</f>
        <v/>
      </c>
    </row>
    <row r="95" spans="3:20" ht="19.95" customHeight="1" outlineLevel="1" x14ac:dyDescent="0.25">
      <c r="C95" s="364" t="s">
        <v>6</v>
      </c>
      <c r="D95" s="256">
        <v>2</v>
      </c>
      <c r="E95" s="256">
        <f>IFERROR(VLOOKUP(D95,'Eredmények rsz szerint'!$P$94:$T$111,4,FALSE),"")</f>
        <v>48</v>
      </c>
      <c r="F95" s="255" t="str">
        <f>IFERROR(VLOOKUP($E95,Rajtlista!$B:$I,2,FALSE),"")</f>
        <v>Besze Dániel Zalán</v>
      </c>
      <c r="G95" s="256" t="str">
        <f t="shared" ref="G95:G107" si="66">+C94</f>
        <v>I.</v>
      </c>
      <c r="H95" s="428">
        <f>IFERROR(VLOOKUP($E95,Rajtlista!$B:$I,4,FALSE),"")</f>
        <v>39493</v>
      </c>
      <c r="I95" s="331" t="str">
        <f>IFERROR(VLOOKUP($E95,Rajtlista!$B:$I,5,FALSE),"")</f>
        <v>Heves</v>
      </c>
      <c r="J95" s="443" t="str">
        <f>IFERROR(VLOOKUP($E95,Rajtlista!$B:$I,6,FALSE),"")</f>
        <v>Gyöngyössolymosi Nagy Gyula Katolikus Általános Iskola és Alapfokú Művészeti Iskola</v>
      </c>
      <c r="K95" s="256"/>
      <c r="L95" s="299" t="str">
        <f>IFERROR(VLOOKUP($E95,Beíró!$B:$T,10,FALSE),"")</f>
        <v/>
      </c>
      <c r="M95" s="300" t="str">
        <f>IFERROR(VLOOKUP($E95,Beíró!$B:$T,11,FALSE),"")</f>
        <v/>
      </c>
      <c r="N95" s="300" t="str">
        <f>IFERROR(VLOOKUP($E95,Beíró!$B:$T,12,FALSE),"")</f>
        <v/>
      </c>
      <c r="O95" s="301" t="str">
        <f>IFERROR(VLOOKUP($E95,Beíró!$B:$T,13,FALSE),"")</f>
        <v/>
      </c>
      <c r="P95" s="303">
        <f>IFERROR(VLOOKUP($E95,'Eredmények rsz szerint'!B:P,14,FALSE),0)</f>
        <v>4.1898148148148146E-3</v>
      </c>
      <c r="Q95" s="365">
        <f t="shared" ref="Q95" si="67">IF((P95-P94)&gt;0,P95-P94,"-")</f>
        <v>3.5879629629629629E-4</v>
      </c>
      <c r="R95" s="366"/>
      <c r="S95" s="82" t="str">
        <f>IFERROR(IF(VLOOKUP(E95,Beíró!B:T,19,FALSE)-D95=0,"ok","hiba"),"")</f>
        <v/>
      </c>
      <c r="T95" s="82" t="str">
        <f>IFERROR(IF(VLOOKUP(E95,Beíró!B:T,17,FALSE)-P95=0,"ok","hiba"),"")</f>
        <v/>
      </c>
    </row>
    <row r="96" spans="3:20" ht="19.95" customHeight="1" outlineLevel="1" x14ac:dyDescent="0.25">
      <c r="C96" s="364" t="s">
        <v>10</v>
      </c>
      <c r="D96" s="256">
        <v>3</v>
      </c>
      <c r="E96" s="256">
        <f>IFERROR(VLOOKUP(D96,'Eredmények rsz szerint'!$P$94:$T$111,4,FALSE),"")</f>
        <v>61</v>
      </c>
      <c r="F96" s="255" t="str">
        <f>IFERROR(VLOOKUP($E96,Rajtlista!$B:$I,2,FALSE),"")</f>
        <v>Ferbár Csongor</v>
      </c>
      <c r="G96" s="256" t="str">
        <f t="shared" si="66"/>
        <v>II.</v>
      </c>
      <c r="H96" s="428">
        <f>IFERROR(VLOOKUP($E96,Rajtlista!$B:$I,4,FALSE),"")</f>
        <v>39516</v>
      </c>
      <c r="I96" s="331" t="str">
        <f>IFERROR(VLOOKUP($E96,Rajtlista!$B:$I,5,FALSE),"")</f>
        <v>Pest</v>
      </c>
      <c r="J96" s="443" t="str">
        <f>IFERROR(VLOOKUP($E96,Rajtlista!$B:$I,6,FALSE),"")</f>
        <v>Kesjár Csaba Általános Iskola</v>
      </c>
      <c r="K96" s="256"/>
      <c r="L96" s="299" t="str">
        <f>IFERROR(VLOOKUP($E96,Beíró!$B:$T,10,FALSE),"")</f>
        <v/>
      </c>
      <c r="M96" s="300" t="str">
        <f>IFERROR(VLOOKUP($E96,Beíró!$B:$T,11,FALSE),"")</f>
        <v/>
      </c>
      <c r="N96" s="300" t="str">
        <f>IFERROR(VLOOKUP($E96,Beíró!$B:$T,12,FALSE),"")</f>
        <v/>
      </c>
      <c r="O96" s="301" t="str">
        <f>IFERROR(VLOOKUP($E96,Beíró!$B:$T,13,FALSE),"")</f>
        <v/>
      </c>
      <c r="P96" s="303">
        <f>IFERROR(VLOOKUP($E96,'Eredmények rsz szerint'!B:P,14,FALSE),0)</f>
        <v>4.5254629629629629E-3</v>
      </c>
      <c r="Q96" s="365">
        <f t="shared" ref="Q96" si="68">IF((P96-P94)&gt;0,P96-P94,"-")</f>
        <v>6.9444444444444458E-4</v>
      </c>
      <c r="R96" s="366"/>
      <c r="S96" s="82" t="str">
        <f>IFERROR(IF(VLOOKUP(E96,Beíró!B:T,19,FALSE)-D96=0,"ok","hiba"),"")</f>
        <v/>
      </c>
      <c r="T96" s="82" t="str">
        <f>IFERROR(IF(VLOOKUP(E96,Beíró!B:T,17,FALSE)-P96=0,"ok","hiba"),"")</f>
        <v/>
      </c>
    </row>
    <row r="97" spans="3:20" ht="19.95" customHeight="1" outlineLevel="1" x14ac:dyDescent="0.25">
      <c r="C97" s="364" t="s">
        <v>11</v>
      </c>
      <c r="D97" s="256">
        <v>4</v>
      </c>
      <c r="E97" s="256">
        <f>IFERROR(VLOOKUP(D97,'Eredmények rsz szerint'!$P$94:$T$111,4,FALSE),"")</f>
        <v>53</v>
      </c>
      <c r="F97" s="255" t="str">
        <f>IFERROR(VLOOKUP($E97,Rajtlista!$B:$I,2,FALSE),"")</f>
        <v>Ujj László Krisztián</v>
      </c>
      <c r="G97" s="256" t="str">
        <f t="shared" si="66"/>
        <v>III.</v>
      </c>
      <c r="H97" s="428">
        <f>IFERROR(VLOOKUP($E97,Rajtlista!$B:$I,4,FALSE),"")</f>
        <v>39415</v>
      </c>
      <c r="I97" s="331" t="str">
        <f>IFERROR(VLOOKUP($E97,Rajtlista!$B:$I,5,FALSE),"")</f>
        <v>Heves</v>
      </c>
      <c r="J97" s="443" t="str">
        <f>IFERROR(VLOOKUP($E97,Rajtlista!$B:$I,6,FALSE),"")</f>
        <v>Felső-Mátrai Zakupszky László Általános Iskola és Óvoda</v>
      </c>
      <c r="K97" s="256"/>
      <c r="L97" s="299" t="str">
        <f>IFERROR(VLOOKUP($E97,Beíró!$B:$T,10,FALSE),"")</f>
        <v/>
      </c>
      <c r="M97" s="300" t="str">
        <f>IFERROR(VLOOKUP($E97,Beíró!$B:$T,11,FALSE),"")</f>
        <v/>
      </c>
      <c r="N97" s="300" t="str">
        <f>IFERROR(VLOOKUP($E97,Beíró!$B:$T,12,FALSE),"")</f>
        <v/>
      </c>
      <c r="O97" s="301" t="str">
        <f>IFERROR(VLOOKUP($E97,Beíró!$B:$T,13,FALSE),"")</f>
        <v/>
      </c>
      <c r="P97" s="303">
        <f>IFERROR(VLOOKUP($E97,'Eredmények rsz szerint'!B:P,14,FALSE),0)</f>
        <v>4.9884259259259265E-3</v>
      </c>
      <c r="Q97" s="365">
        <f t="shared" ref="Q97" si="69">IF((P97-P94)&gt;0,P97-P94,"-")</f>
        <v>1.1574074074074082E-3</v>
      </c>
      <c r="R97" s="366"/>
      <c r="S97" s="82" t="str">
        <f>IFERROR(IF(VLOOKUP(E97,Beíró!B:T,19,FALSE)-D97=0,"ok","hiba"),"")</f>
        <v/>
      </c>
      <c r="T97" s="82" t="str">
        <f>IFERROR(IF(VLOOKUP(E97,Beíró!B:T,17,FALSE)-P97=0,"ok","hiba"),"")</f>
        <v/>
      </c>
    </row>
    <row r="98" spans="3:20" ht="19.95" customHeight="1" outlineLevel="1" x14ac:dyDescent="0.25">
      <c r="C98" s="364" t="s">
        <v>12</v>
      </c>
      <c r="D98" s="256">
        <v>5</v>
      </c>
      <c r="E98" s="256">
        <f>IFERROR(VLOOKUP(D98,'Eredmények rsz szerint'!$P$94:$T$111,4,FALSE),"")</f>
        <v>62</v>
      </c>
      <c r="F98" s="255" t="str">
        <f>IFERROR(VLOOKUP($E98,Rajtlista!$B:$I,2,FALSE),"")</f>
        <v>Kovács Botond</v>
      </c>
      <c r="G98" s="256" t="str">
        <f t="shared" si="66"/>
        <v>4.</v>
      </c>
      <c r="H98" s="428">
        <f>IFERROR(VLOOKUP($E98,Rajtlista!$B:$I,4,FALSE),"")</f>
        <v>39275</v>
      </c>
      <c r="I98" s="331" t="str">
        <f>IFERROR(VLOOKUP($E98,Rajtlista!$B:$I,5,FALSE),"")</f>
        <v>Heves</v>
      </c>
      <c r="J98" s="443" t="str">
        <f>IFERROR(VLOOKUP($E98,Rajtlista!$B:$I,6,FALSE),"")</f>
        <v>Gyöngyössolymosi Nagy Gyula Katolikus Általános Iskola és Alapfokú Művészeti Iskola</v>
      </c>
      <c r="K98" s="256"/>
      <c r="L98" s="299" t="str">
        <f>IFERROR(VLOOKUP($E98,Beíró!$B:$T,10,FALSE),"")</f>
        <v/>
      </c>
      <c r="M98" s="300" t="str">
        <f>IFERROR(VLOOKUP($E98,Beíró!$B:$T,11,FALSE),"")</f>
        <v/>
      </c>
      <c r="N98" s="300" t="str">
        <f>IFERROR(VLOOKUP($E98,Beíró!$B:$T,12,FALSE),"")</f>
        <v/>
      </c>
      <c r="O98" s="301" t="str">
        <f>IFERROR(VLOOKUP($E98,Beíró!$B:$T,13,FALSE),"")</f>
        <v/>
      </c>
      <c r="P98" s="303">
        <f>IFERROR(VLOOKUP($E98,'Eredmények rsz szerint'!B:P,14,FALSE),0)</f>
        <v>5.37037037037037E-3</v>
      </c>
      <c r="Q98" s="365">
        <f t="shared" ref="Q98" si="70">IF((P98-P94)&gt;0,P98-P94,"-")</f>
        <v>1.5393518518518516E-3</v>
      </c>
      <c r="R98" s="366"/>
      <c r="S98" s="82" t="str">
        <f>IFERROR(IF(VLOOKUP(E98,Beíró!B:T,19,FALSE)-D98=0,"ok","hiba"),"")</f>
        <v/>
      </c>
      <c r="T98" s="82" t="str">
        <f>IFERROR(IF(VLOOKUP(E98,Beíró!B:T,17,FALSE)-P98=0,"ok","hiba"),"")</f>
        <v/>
      </c>
    </row>
    <row r="99" spans="3:20" ht="19.95" customHeight="1" outlineLevel="1" x14ac:dyDescent="0.25">
      <c r="C99" s="364" t="s">
        <v>13</v>
      </c>
      <c r="D99" s="256">
        <v>6</v>
      </c>
      <c r="E99" s="256">
        <f>IFERROR(VLOOKUP(D99,'Eredmények rsz szerint'!$P$94:$T$111,4,FALSE),"")</f>
        <v>49</v>
      </c>
      <c r="F99" s="255" t="str">
        <f>IFERROR(VLOOKUP($E99,Rajtlista!$B:$I,2,FALSE),"")</f>
        <v>Csorba Zalán</v>
      </c>
      <c r="G99" s="256" t="str">
        <f t="shared" si="66"/>
        <v>5.</v>
      </c>
      <c r="H99" s="428">
        <f>IFERROR(VLOOKUP($E99,Rajtlista!$B:$I,4,FALSE),"")</f>
        <v>39485</v>
      </c>
      <c r="I99" s="331" t="str">
        <f>IFERROR(VLOOKUP($E99,Rajtlista!$B:$I,5,FALSE),"")</f>
        <v>Borsod-A-Z</v>
      </c>
      <c r="J99" s="443" t="str">
        <f>IFERROR(VLOOKUP($E99,Rajtlista!$B:$I,6,FALSE),"")</f>
        <v>Bükki Szlovák Nemzetiségi Általános Iskola</v>
      </c>
      <c r="K99" s="256"/>
      <c r="L99" s="299" t="str">
        <f>IFERROR(VLOOKUP($E99,Beíró!$B:$T,10,FALSE),"")</f>
        <v/>
      </c>
      <c r="M99" s="300" t="str">
        <f>IFERROR(VLOOKUP($E99,Beíró!$B:$T,11,FALSE),"")</f>
        <v/>
      </c>
      <c r="N99" s="300" t="str">
        <f>IFERROR(VLOOKUP($E99,Beíró!$B:$T,12,FALSE),"")</f>
        <v/>
      </c>
      <c r="O99" s="301" t="str">
        <f>IFERROR(VLOOKUP($E99,Beíró!$B:$T,13,FALSE),"")</f>
        <v/>
      </c>
      <c r="P99" s="303">
        <f>IFERROR(VLOOKUP($E99,'Eredmények rsz szerint'!B:P,14,FALSE),0)</f>
        <v>5.4745370370370373E-3</v>
      </c>
      <c r="Q99" s="365">
        <f t="shared" ref="Q99" si="71">IF((P99-P94)&gt;0,P99-P94,"-")</f>
        <v>1.643518518518519E-3</v>
      </c>
      <c r="R99" s="366"/>
      <c r="S99" s="82" t="str">
        <f>IFERROR(IF(VLOOKUP(E99,Beíró!B:T,19,FALSE)-D99=0,"ok","hiba"),"")</f>
        <v/>
      </c>
      <c r="T99" s="82" t="str">
        <f>IFERROR(IF(VLOOKUP(E99,Beíró!B:T,17,FALSE)-P99=0,"ok","hiba"),"")</f>
        <v/>
      </c>
    </row>
    <row r="100" spans="3:20" ht="19.95" customHeight="1" outlineLevel="1" x14ac:dyDescent="0.25">
      <c r="C100" s="364" t="s">
        <v>14</v>
      </c>
      <c r="D100" s="256">
        <v>7</v>
      </c>
      <c r="E100" s="256">
        <f>IFERROR(VLOOKUP(D100,'Eredmények rsz szerint'!$P$94:$T$111,4,FALSE),"")</f>
        <v>59</v>
      </c>
      <c r="F100" s="255" t="str">
        <f>IFERROR(VLOOKUP($E100,Rajtlista!$B:$I,2,FALSE),"")</f>
        <v>Cseke Zalán Nemere</v>
      </c>
      <c r="G100" s="256" t="str">
        <f t="shared" si="66"/>
        <v>6.</v>
      </c>
      <c r="H100" s="428">
        <f>IFERROR(VLOOKUP($E100,Rajtlista!$B:$I,4,FALSE),"")</f>
        <v>39193</v>
      </c>
      <c r="I100" s="331" t="str">
        <f>IFERROR(VLOOKUP($E100,Rajtlista!$B:$I,5,FALSE),"")</f>
        <v>Budapest</v>
      </c>
      <c r="J100" s="443" t="str">
        <f>IFERROR(VLOOKUP($E100,Rajtlista!$B:$I,6,FALSE),"")</f>
        <v>Budai Ciszterci Szent Imre Gimnázium</v>
      </c>
      <c r="K100" s="256"/>
      <c r="L100" s="299" t="str">
        <f>IFERROR(VLOOKUP($E100,Beíró!$B:$T,10,FALSE),"")</f>
        <v/>
      </c>
      <c r="M100" s="300" t="str">
        <f>IFERROR(VLOOKUP($E100,Beíró!$B:$T,11,FALSE),"")</f>
        <v/>
      </c>
      <c r="N100" s="300" t="str">
        <f>IFERROR(VLOOKUP($E100,Beíró!$B:$T,12,FALSE),"")</f>
        <v/>
      </c>
      <c r="O100" s="301" t="str">
        <f>IFERROR(VLOOKUP($E100,Beíró!$B:$T,13,FALSE),"")</f>
        <v/>
      </c>
      <c r="P100" s="303">
        <f>IFERROR(VLOOKUP($E100,'Eredmények rsz szerint'!B:P,14,FALSE),0)</f>
        <v>5.7060185185185191E-3</v>
      </c>
      <c r="Q100" s="365">
        <f t="shared" ref="Q100" si="72">IF((P100-P94)&gt;0,P100-P94,"-")</f>
        <v>1.8750000000000008E-3</v>
      </c>
      <c r="R100" s="366"/>
      <c r="S100" s="82" t="str">
        <f>IFERROR(IF(VLOOKUP(E100,Beíró!B:T,19,FALSE)-D100=0,"ok","hiba"),"")</f>
        <v/>
      </c>
      <c r="T100" s="82" t="str">
        <f>IFERROR(IF(VLOOKUP(E100,Beíró!B:T,17,FALSE)-P100=0,"ok","hiba"),"")</f>
        <v/>
      </c>
    </row>
    <row r="101" spans="3:20" ht="19.95" customHeight="1" outlineLevel="1" x14ac:dyDescent="0.25">
      <c r="C101" s="364" t="s">
        <v>15</v>
      </c>
      <c r="D101" s="256">
        <v>8</v>
      </c>
      <c r="E101" s="256">
        <f>IFERROR(VLOOKUP(D101,'Eredmények rsz szerint'!$P$94:$T$111,4,FALSE),"")</f>
        <v>60</v>
      </c>
      <c r="F101" s="255" t="str">
        <f>IFERROR(VLOOKUP($E101,Rajtlista!$B:$I,2,FALSE),"")</f>
        <v>Szőllős Kristóf</v>
      </c>
      <c r="G101" s="256" t="str">
        <f t="shared" si="66"/>
        <v>7.</v>
      </c>
      <c r="H101" s="428">
        <f>IFERROR(VLOOKUP($E101,Rajtlista!$B:$I,4,FALSE),"")</f>
        <v>39736</v>
      </c>
      <c r="I101" s="331" t="str">
        <f>IFERROR(VLOOKUP($E101,Rajtlista!$B:$I,5,FALSE),"")</f>
        <v>Heves</v>
      </c>
      <c r="J101" s="443" t="str">
        <f>IFERROR(VLOOKUP($E101,Rajtlista!$B:$I,6,FALSE),"")</f>
        <v>Gyöngyössolymosi Nagy Gyula Katolikus Általános Iskola és Alapfokú Művészeti Iskola</v>
      </c>
      <c r="K101" s="256"/>
      <c r="L101" s="299" t="str">
        <f>IFERROR(VLOOKUP($E101,Beíró!$B:$T,10,FALSE),"")</f>
        <v/>
      </c>
      <c r="M101" s="300" t="str">
        <f>IFERROR(VLOOKUP($E101,Beíró!$B:$T,11,FALSE),"")</f>
        <v/>
      </c>
      <c r="N101" s="300" t="str">
        <f>IFERROR(VLOOKUP($E101,Beíró!$B:$T,12,FALSE),"")</f>
        <v/>
      </c>
      <c r="O101" s="301" t="str">
        <f>IFERROR(VLOOKUP($E101,Beíró!$B:$T,13,FALSE),"")</f>
        <v/>
      </c>
      <c r="P101" s="303">
        <f>IFERROR(VLOOKUP($E101,'Eredmények rsz szerint'!B:P,14,FALSE),0)</f>
        <v>5.9490740740740745E-3</v>
      </c>
      <c r="Q101" s="365">
        <f t="shared" ref="Q101" si="73">IF((P101-P94)&gt;0,P101-P94,"-")</f>
        <v>2.1180555555555562E-3</v>
      </c>
      <c r="R101" s="366"/>
      <c r="S101" s="82" t="str">
        <f>IFERROR(IF(VLOOKUP(E101,Beíró!B:T,19,FALSE)-D101=0,"ok","hiba"),"")</f>
        <v/>
      </c>
      <c r="T101" s="82" t="str">
        <f>IFERROR(IF(VLOOKUP(E101,Beíró!B:T,17,FALSE)-P101=0,"ok","hiba"),"")</f>
        <v/>
      </c>
    </row>
    <row r="102" spans="3:20" ht="19.95" customHeight="1" outlineLevel="1" x14ac:dyDescent="0.25">
      <c r="C102" s="364" t="s">
        <v>16</v>
      </c>
      <c r="D102" s="256">
        <v>9</v>
      </c>
      <c r="E102" s="256">
        <f>IFERROR(VLOOKUP(D102,'Eredmények rsz szerint'!$P$94:$T$111,4,FALSE),"")</f>
        <v>52</v>
      </c>
      <c r="F102" s="255" t="str">
        <f>IFERROR(VLOOKUP($E102,Rajtlista!$B:$I,2,FALSE),"")</f>
        <v>Birner Iván András</v>
      </c>
      <c r="G102" s="256" t="str">
        <f t="shared" si="66"/>
        <v>8.</v>
      </c>
      <c r="H102" s="428">
        <f>IFERROR(VLOOKUP($E102,Rajtlista!$B:$I,4,FALSE),"")</f>
        <v>39805</v>
      </c>
      <c r="I102" s="331" t="str">
        <f>IFERROR(VLOOKUP($E102,Rajtlista!$B:$I,5,FALSE),"")</f>
        <v>Heves</v>
      </c>
      <c r="J102" s="443" t="str">
        <f>IFERROR(VLOOKUP($E102,Rajtlista!$B:$I,6,FALSE),"")</f>
        <v>Gyöngyösi Arany János Általános Iskola</v>
      </c>
      <c r="K102" s="256"/>
      <c r="L102" s="299" t="str">
        <f>IFERROR(VLOOKUP($E102,Beíró!$B:$T,10,FALSE),"")</f>
        <v/>
      </c>
      <c r="M102" s="300" t="str">
        <f>IFERROR(VLOOKUP($E102,Beíró!$B:$T,11,FALSE),"")</f>
        <v/>
      </c>
      <c r="N102" s="300" t="str">
        <f>IFERROR(VLOOKUP($E102,Beíró!$B:$T,12,FALSE),"")</f>
        <v/>
      </c>
      <c r="O102" s="301" t="str">
        <f>IFERROR(VLOOKUP($E102,Beíró!$B:$T,13,FALSE),"")</f>
        <v/>
      </c>
      <c r="P102" s="303">
        <f>IFERROR(VLOOKUP($E102,'Eredmények rsz szerint'!B:P,14,FALSE),0)</f>
        <v>5.9953703703703697E-3</v>
      </c>
      <c r="Q102" s="365">
        <f t="shared" ref="Q102" si="74">IF((P102-P94)&gt;0,P102-P94,"-")</f>
        <v>2.1643518518518513E-3</v>
      </c>
      <c r="R102" s="366"/>
      <c r="S102" s="82" t="str">
        <f>IFERROR(IF(VLOOKUP(E102,Beíró!B:T,19,FALSE)-D102=0,"ok","hiba"),"")</f>
        <v/>
      </c>
      <c r="T102" s="82" t="str">
        <f>IFERROR(IF(VLOOKUP(E102,Beíró!B:T,17,FALSE)-P102=0,"ok","hiba"),"")</f>
        <v/>
      </c>
    </row>
    <row r="103" spans="3:20" ht="19.95" customHeight="1" outlineLevel="1" x14ac:dyDescent="0.25">
      <c r="C103" s="364" t="s">
        <v>17</v>
      </c>
      <c r="D103" s="256">
        <v>10</v>
      </c>
      <c r="E103" s="256">
        <f>IFERROR(VLOOKUP(D103,'Eredmények rsz szerint'!$P$94:$T$111,4,FALSE),"")</f>
        <v>51</v>
      </c>
      <c r="F103" s="255" t="str">
        <f>IFERROR(VLOOKUP($E103,Rajtlista!$B:$I,2,FALSE),"")</f>
        <v>Magyar Botond</v>
      </c>
      <c r="G103" s="256" t="str">
        <f t="shared" si="66"/>
        <v>9.</v>
      </c>
      <c r="H103" s="428">
        <f>IFERROR(VLOOKUP($E103,Rajtlista!$B:$I,4,FALSE),"")</f>
        <v>39490</v>
      </c>
      <c r="I103" s="331" t="str">
        <f>IFERROR(VLOOKUP($E103,Rajtlista!$B:$I,5,FALSE),"")</f>
        <v>Borsod-A-Z</v>
      </c>
      <c r="J103" s="443" t="str">
        <f>IFERROR(VLOOKUP($E103,Rajtlista!$B:$I,6,FALSE),"")</f>
        <v>Bükki Szlovák Nemzetiségi Általános Iskola</v>
      </c>
      <c r="K103" s="256"/>
      <c r="L103" s="299" t="str">
        <f>IFERROR(VLOOKUP($E103,Beíró!$B:$T,10,FALSE),"")</f>
        <v/>
      </c>
      <c r="M103" s="300" t="str">
        <f>IFERROR(VLOOKUP($E103,Beíró!$B:$T,11,FALSE),"")</f>
        <v/>
      </c>
      <c r="N103" s="300" t="str">
        <f>IFERROR(VLOOKUP($E103,Beíró!$B:$T,12,FALSE),"")</f>
        <v/>
      </c>
      <c r="O103" s="301" t="str">
        <f>IFERROR(VLOOKUP($E103,Beíró!$B:$T,13,FALSE),"")</f>
        <v/>
      </c>
      <c r="P103" s="303">
        <f>IFERROR(VLOOKUP($E103,'Eredmények rsz szerint'!B:P,14,FALSE),0)</f>
        <v>6.0185185185185177E-3</v>
      </c>
      <c r="Q103" s="365">
        <f t="shared" ref="Q103" si="75">IF((P103-P94)&gt;0,P103-P94,"-")</f>
        <v>2.1874999999999993E-3</v>
      </c>
      <c r="R103" s="366"/>
      <c r="S103" s="82" t="str">
        <f>IFERROR(IF(VLOOKUP(E103,Beíró!B:T,19,FALSE)-D103=0,"ok","hiba"),"")</f>
        <v/>
      </c>
      <c r="T103" s="82" t="str">
        <f>IFERROR(IF(VLOOKUP(E103,Beíró!B:T,17,FALSE)-P103=0,"ok","hiba"),"")</f>
        <v/>
      </c>
    </row>
    <row r="104" spans="3:20" ht="19.95" customHeight="1" outlineLevel="1" x14ac:dyDescent="0.25">
      <c r="C104" s="364" t="s">
        <v>18</v>
      </c>
      <c r="D104" s="256">
        <v>11</v>
      </c>
      <c r="E104" s="256">
        <f>IFERROR(VLOOKUP(D104,'Eredmények rsz szerint'!$P$94:$T$111,4,FALSE),"")</f>
        <v>55</v>
      </c>
      <c r="F104" s="255" t="str">
        <f>IFERROR(VLOOKUP($E104,Rajtlista!$B:$I,2,FALSE),"")</f>
        <v>Kunos László Sámuel</v>
      </c>
      <c r="G104" s="256" t="str">
        <f t="shared" si="66"/>
        <v>10.</v>
      </c>
      <c r="H104" s="428">
        <f>IFERROR(VLOOKUP($E104,Rajtlista!$B:$I,4,FALSE),"")</f>
        <v>39380</v>
      </c>
      <c r="I104" s="331" t="str">
        <f>IFERROR(VLOOKUP($E104,Rajtlista!$B:$I,5,FALSE),"")</f>
        <v>Budapest</v>
      </c>
      <c r="J104" s="443" t="str">
        <f>IFERROR(VLOOKUP($E104,Rajtlista!$B:$I,6,FALSE),"")</f>
        <v>Lauder Javne Zsidó Közösségi Óvoda, Általános Iskola, Középiskola és Zenei Alapfokú Művészeti Iskola</v>
      </c>
      <c r="K104" s="256"/>
      <c r="L104" s="299" t="str">
        <f>IFERROR(VLOOKUP($E104,Beíró!$B:$T,10,FALSE),"")</f>
        <v/>
      </c>
      <c r="M104" s="300" t="str">
        <f>IFERROR(VLOOKUP($E104,Beíró!$B:$T,11,FALSE),"")</f>
        <v/>
      </c>
      <c r="N104" s="300" t="str">
        <f>IFERROR(VLOOKUP($E104,Beíró!$B:$T,12,FALSE),"")</f>
        <v/>
      </c>
      <c r="O104" s="301" t="str">
        <f>IFERROR(VLOOKUP($E104,Beíró!$B:$T,13,FALSE),"")</f>
        <v/>
      </c>
      <c r="P104" s="303">
        <f>IFERROR(VLOOKUP($E104,'Eredmények rsz szerint'!B:P,14,FALSE),0)</f>
        <v>6.2037037037037043E-3</v>
      </c>
      <c r="Q104" s="365">
        <f t="shared" ref="Q104" si="76">IF((P104-P94)&gt;0,P104-P94,"-")</f>
        <v>2.372685185185186E-3</v>
      </c>
      <c r="R104" s="366"/>
      <c r="S104" s="82" t="str">
        <f>IFERROR(IF(VLOOKUP(E104,Beíró!B:T,19,FALSE)-D104=0,"ok","hiba"),"")</f>
        <v/>
      </c>
      <c r="T104" s="82" t="str">
        <f>IFERROR(IF(VLOOKUP(E104,Beíró!B:T,17,FALSE)-P104=0,"ok","hiba"),"")</f>
        <v/>
      </c>
    </row>
    <row r="105" spans="3:20" ht="19.95" customHeight="1" outlineLevel="1" x14ac:dyDescent="0.25">
      <c r="C105" s="364" t="s">
        <v>19</v>
      </c>
      <c r="D105" s="256">
        <v>12</v>
      </c>
      <c r="E105" s="256">
        <f>IFERROR(VLOOKUP(D105,'Eredmények rsz szerint'!$P$94:$T$111,4,FALSE),"")</f>
        <v>50</v>
      </c>
      <c r="F105" s="255" t="str">
        <f>IFERROR(VLOOKUP($E105,Rajtlista!$B:$I,2,FALSE),"")</f>
        <v>Korenika Szabolcs</v>
      </c>
      <c r="G105" s="256" t="str">
        <f t="shared" si="66"/>
        <v>11.</v>
      </c>
      <c r="H105" s="428">
        <f>IFERROR(VLOOKUP($E105,Rajtlista!$B:$I,4,FALSE),"")</f>
        <v>39184</v>
      </c>
      <c r="I105" s="331" t="str">
        <f>IFERROR(VLOOKUP($E105,Rajtlista!$B:$I,5,FALSE),"")</f>
        <v>Bács-Kiskun</v>
      </c>
      <c r="J105" s="443" t="str">
        <f>IFERROR(VLOOKUP($E105,Rajtlista!$B:$I,6,FALSE),"")</f>
        <v>Kecskeméti Református Gimnázium</v>
      </c>
      <c r="K105" s="256"/>
      <c r="L105" s="299" t="str">
        <f>IFERROR(VLOOKUP($E105,Beíró!$B:$T,10,FALSE),"")</f>
        <v/>
      </c>
      <c r="M105" s="300" t="str">
        <f>IFERROR(VLOOKUP($E105,Beíró!$B:$T,11,FALSE),"")</f>
        <v/>
      </c>
      <c r="N105" s="300" t="str">
        <f>IFERROR(VLOOKUP($E105,Beíró!$B:$T,12,FALSE),"")</f>
        <v/>
      </c>
      <c r="O105" s="301" t="str">
        <f>IFERROR(VLOOKUP($E105,Beíró!$B:$T,13,FALSE),"")</f>
        <v/>
      </c>
      <c r="P105" s="303">
        <f>IFERROR(VLOOKUP($E105,'Eredmények rsz szerint'!B:P,14,FALSE),0)</f>
        <v>7.5578703703703702E-3</v>
      </c>
      <c r="Q105" s="365">
        <f t="shared" ref="Q105" si="77">IF((P105-P94)&gt;0,P105-P94,"-")</f>
        <v>3.7268518518518519E-3</v>
      </c>
      <c r="R105" s="366"/>
      <c r="S105" s="82" t="str">
        <f>IFERROR(IF(VLOOKUP(E105,Beíró!B:T,19,FALSE)-D105=0,"ok","hiba"),"")</f>
        <v/>
      </c>
      <c r="T105" s="82" t="str">
        <f>IFERROR(IF(VLOOKUP(E105,Beíró!B:T,17,FALSE)-P105=0,"ok","hiba"),"")</f>
        <v/>
      </c>
    </row>
    <row r="106" spans="3:20" ht="19.95" customHeight="1" outlineLevel="1" x14ac:dyDescent="0.25">
      <c r="C106" s="364" t="s">
        <v>20</v>
      </c>
      <c r="D106" s="256">
        <v>13</v>
      </c>
      <c r="E106" s="256">
        <f>IFERROR(VLOOKUP(D106,'Eredmények rsz szerint'!$P$94:$T$111,4,FALSE),"")</f>
        <v>56</v>
      </c>
      <c r="F106" s="255" t="str">
        <f>IFERROR(VLOOKUP($E106,Rajtlista!$B:$I,2,FALSE),"")</f>
        <v>Előházi János</v>
      </c>
      <c r="G106" s="256" t="str">
        <f t="shared" si="66"/>
        <v>12.</v>
      </c>
      <c r="H106" s="428">
        <f>IFERROR(VLOOKUP($E106,Rajtlista!$B:$I,4,FALSE),"")</f>
        <v>39385</v>
      </c>
      <c r="I106" s="331" t="str">
        <f>IFERROR(VLOOKUP($E106,Rajtlista!$B:$I,5,FALSE),"")</f>
        <v>Heves</v>
      </c>
      <c r="J106" s="443" t="str">
        <f>IFERROR(VLOOKUP($E106,Rajtlista!$B:$I,6,FALSE),"")</f>
        <v>Gyöngyössolymosi Nagy Gyula Katolikus Általános Iskola és Alapfokú Művészeti Iskola</v>
      </c>
      <c r="K106" s="256"/>
      <c r="L106" s="299" t="str">
        <f>IFERROR(VLOOKUP($E106,Beíró!$B:$T,10,FALSE),"")</f>
        <v/>
      </c>
      <c r="M106" s="300" t="str">
        <f>IFERROR(VLOOKUP($E106,Beíró!$B:$T,11,FALSE),"")</f>
        <v/>
      </c>
      <c r="N106" s="300" t="str">
        <f>IFERROR(VLOOKUP($E106,Beíró!$B:$T,12,FALSE),"")</f>
        <v/>
      </c>
      <c r="O106" s="301" t="str">
        <f>IFERROR(VLOOKUP($E106,Beíró!$B:$T,13,FALSE),"")</f>
        <v/>
      </c>
      <c r="P106" s="303">
        <f>IFERROR(VLOOKUP($E106,'Eredmények rsz szerint'!B:P,14,FALSE),0)</f>
        <v>9.2824074074074076E-3</v>
      </c>
      <c r="Q106" s="365">
        <f t="shared" ref="Q106" si="78">IF((P106-P94)&gt;0,P106-P94,"-")</f>
        <v>5.4513888888888893E-3</v>
      </c>
      <c r="R106" s="366"/>
      <c r="S106" s="82" t="str">
        <f>IFERROR(IF(VLOOKUP(E106,Beíró!B:T,19,FALSE)-D106=0,"ok","hiba"),"")</f>
        <v/>
      </c>
      <c r="T106" s="82" t="str">
        <f>IFERROR(IF(VLOOKUP(E106,Beíró!B:T,17,FALSE)-P106=0,"ok","hiba"),"")</f>
        <v/>
      </c>
    </row>
    <row r="107" spans="3:20" ht="19.95" customHeight="1" outlineLevel="1" x14ac:dyDescent="0.25">
      <c r="C107" s="364" t="s">
        <v>21</v>
      </c>
      <c r="D107" s="256">
        <v>14</v>
      </c>
      <c r="E107" s="256" t="str">
        <f>IFERROR(VLOOKUP(D107,'Eredmények rsz szerint'!$P$94:$T$111,4,FALSE),"")</f>
        <v/>
      </c>
      <c r="F107" s="255" t="str">
        <f>IFERROR(VLOOKUP($E107,Rajtlista!$B:$I,2,FALSE),"")</f>
        <v/>
      </c>
      <c r="G107" s="256" t="str">
        <f t="shared" si="66"/>
        <v>13.</v>
      </c>
      <c r="H107" s="428" t="str">
        <f>IFERROR(VLOOKUP($E107,Rajtlista!$B:$I,4,FALSE),"")</f>
        <v/>
      </c>
      <c r="I107" s="331" t="str">
        <f>IFERROR(VLOOKUP($E107,Rajtlista!$B:$I,5,FALSE),"")</f>
        <v/>
      </c>
      <c r="J107" s="443" t="str">
        <f>IFERROR(VLOOKUP($E107,Rajtlista!$B:$I,6,FALSE),"")</f>
        <v/>
      </c>
      <c r="K107" s="256"/>
      <c r="L107" s="299" t="str">
        <f>IFERROR(VLOOKUP($E107,Beíró!$B:$T,10,FALSE),"")</f>
        <v/>
      </c>
      <c r="M107" s="300" t="str">
        <f>IFERROR(VLOOKUP($E107,Beíró!$B:$T,11,FALSE),"")</f>
        <v/>
      </c>
      <c r="N107" s="300" t="str">
        <f>IFERROR(VLOOKUP($E107,Beíró!$B:$T,12,FALSE),"")</f>
        <v/>
      </c>
      <c r="O107" s="301" t="str">
        <f>IFERROR(VLOOKUP($E107,Beíró!$B:$T,13,FALSE),"")</f>
        <v/>
      </c>
      <c r="P107" s="303">
        <f>IFERROR(VLOOKUP($E107,'Eredmények rsz szerint'!B:P,14,FALSE),0)</f>
        <v>0</v>
      </c>
      <c r="Q107" s="365" t="str">
        <f t="shared" ref="Q107" si="79">IF((P107-P94)&gt;0,P107-P94,"-")</f>
        <v>-</v>
      </c>
      <c r="R107" s="366"/>
      <c r="S107" s="82" t="str">
        <f>IFERROR(IF(VLOOKUP(E107,Beíró!B:T,19,FALSE)-D107=0,"ok","hiba"),"")</f>
        <v/>
      </c>
      <c r="T107" s="82" t="str">
        <f>IFERROR(IF(VLOOKUP(E107,Beíró!B:T,17,FALSE)-P107=0,"ok","hiba"),"")</f>
        <v/>
      </c>
    </row>
    <row r="108" spans="3:20" ht="19.95" customHeight="1" outlineLevel="1" x14ac:dyDescent="0.25">
      <c r="C108" s="364" t="s">
        <v>22</v>
      </c>
      <c r="D108" s="256">
        <v>15</v>
      </c>
      <c r="E108" s="256" t="str">
        <f>IFERROR(VLOOKUP(D108,'Eredmények rsz szerint'!$P$94:$T$111,4,FALSE),"")</f>
        <v/>
      </c>
      <c r="F108" s="255" t="str">
        <f>IFERROR(VLOOKUP($E108,Rajtlista!$B:$I,2,FALSE),"")</f>
        <v/>
      </c>
      <c r="G108" s="256" t="str">
        <f t="shared" ref="G108:G111" si="80">+C107</f>
        <v>14.</v>
      </c>
      <c r="H108" s="428" t="str">
        <f>IFERROR(VLOOKUP($E108,Rajtlista!$B:$I,4,FALSE),"")</f>
        <v/>
      </c>
      <c r="I108" s="331" t="str">
        <f>IFERROR(VLOOKUP($E108,Rajtlista!$B:$I,5,FALSE),"")</f>
        <v/>
      </c>
      <c r="J108" s="443" t="str">
        <f>IFERROR(VLOOKUP($E108,Rajtlista!$B:$I,6,FALSE),"")</f>
        <v/>
      </c>
      <c r="K108" s="256"/>
      <c r="L108" s="299" t="str">
        <f>IFERROR(VLOOKUP($E108,Beíró!$B:$T,10,FALSE),"")</f>
        <v/>
      </c>
      <c r="M108" s="300" t="str">
        <f>IFERROR(VLOOKUP($E108,Beíró!$B:$T,11,FALSE),"")</f>
        <v/>
      </c>
      <c r="N108" s="300" t="str">
        <f>IFERROR(VLOOKUP($E108,Beíró!$B:$T,12,FALSE),"")</f>
        <v/>
      </c>
      <c r="O108" s="301" t="str">
        <f>IFERROR(VLOOKUP($E108,Beíró!$B:$T,13,FALSE),"")</f>
        <v/>
      </c>
      <c r="P108" s="303">
        <f>IFERROR(VLOOKUP($E108,'Eredmények rsz szerint'!B:P,14,FALSE),0)</f>
        <v>0</v>
      </c>
      <c r="Q108" s="365" t="str">
        <f>IF((P108-P94)&gt;0,P108-P94,"-")</f>
        <v>-</v>
      </c>
      <c r="R108" s="366"/>
      <c r="S108" s="82" t="str">
        <f>IFERROR(IF(VLOOKUP(E108,Beíró!B:T,19,FALSE)-D108=0,"ok","hiba"),"")</f>
        <v/>
      </c>
      <c r="T108" s="82" t="str">
        <f>IFERROR(IF(VLOOKUP(E108,Beíró!B:T,17,FALSE)-P108=0,"ok","hiba"),"")</f>
        <v/>
      </c>
    </row>
    <row r="109" spans="3:20" ht="19.95" customHeight="1" outlineLevel="1" x14ac:dyDescent="0.25">
      <c r="C109" s="364" t="s">
        <v>260</v>
      </c>
      <c r="D109" s="256">
        <v>16</v>
      </c>
      <c r="E109" s="256" t="str">
        <f>IFERROR(VLOOKUP(D109,'Eredmények rsz szerint'!$P$94:$T$111,4,FALSE),"")</f>
        <v/>
      </c>
      <c r="F109" s="255" t="str">
        <f>IFERROR(VLOOKUP($E109,Rajtlista!$B:$I,2,FALSE),"")</f>
        <v/>
      </c>
      <c r="G109" s="256" t="str">
        <f t="shared" si="80"/>
        <v>15.</v>
      </c>
      <c r="H109" s="428" t="str">
        <f>IFERROR(VLOOKUP($E109,Rajtlista!$B:$I,4,FALSE),"")</f>
        <v/>
      </c>
      <c r="I109" s="331" t="str">
        <f>IFERROR(VLOOKUP($E109,Rajtlista!$B:$I,5,FALSE),"")</f>
        <v/>
      </c>
      <c r="J109" s="443" t="str">
        <f>IFERROR(VLOOKUP($E109,Rajtlista!$B:$I,6,FALSE),"")</f>
        <v/>
      </c>
      <c r="K109" s="256"/>
      <c r="L109" s="299" t="str">
        <f>IFERROR(VLOOKUP($E109,Beíró!$B:$T,10,FALSE),"")</f>
        <v/>
      </c>
      <c r="M109" s="300" t="str">
        <f>IFERROR(VLOOKUP($E109,Beíró!$B:$T,11,FALSE),"")</f>
        <v/>
      </c>
      <c r="N109" s="300" t="str">
        <f>IFERROR(VLOOKUP($E109,Beíró!$B:$T,12,FALSE),"")</f>
        <v/>
      </c>
      <c r="O109" s="301" t="str">
        <f>IFERROR(VLOOKUP($E109,Beíró!$B:$T,13,FALSE),"")</f>
        <v/>
      </c>
      <c r="P109" s="303">
        <f>IFERROR(VLOOKUP($E109,'Eredmények rsz szerint'!B:P,14,FALSE),0)</f>
        <v>0</v>
      </c>
      <c r="Q109" s="365" t="str">
        <f>IF((P109-P94)&gt;0,P109-P94,"-")</f>
        <v>-</v>
      </c>
      <c r="R109" s="366"/>
      <c r="S109" s="82" t="str">
        <f>IFERROR(IF(VLOOKUP(E109,Beíró!B:T,19,FALSE)-D109=0,"ok","hiba"),"")</f>
        <v/>
      </c>
      <c r="T109" s="82" t="str">
        <f>IFERROR(IF(VLOOKUP(E109,Beíró!B:T,17,FALSE)-P109=0,"ok","hiba"),"")</f>
        <v/>
      </c>
    </row>
    <row r="110" spans="3:20" ht="19.95" hidden="1" customHeight="1" outlineLevel="1" x14ac:dyDescent="0.25">
      <c r="C110" s="364" t="s">
        <v>261</v>
      </c>
      <c r="D110" s="256">
        <v>17</v>
      </c>
      <c r="E110" s="256" t="str">
        <f>IFERROR(VLOOKUP(D110,'Eredmények rsz szerint'!$P$94:$T$111,4,FALSE),"")</f>
        <v/>
      </c>
      <c r="F110" s="255" t="str">
        <f>IFERROR(VLOOKUP($E110,Rajtlista!$B:$I,2,FALSE),"")</f>
        <v/>
      </c>
      <c r="G110" s="256" t="str">
        <f t="shared" si="80"/>
        <v>16.</v>
      </c>
      <c r="H110" s="428" t="str">
        <f>IFERROR(VLOOKUP($E110,Rajtlista!$B:$I,4,FALSE),"")</f>
        <v/>
      </c>
      <c r="I110" s="331" t="str">
        <f>IFERROR(VLOOKUP($E110,Rajtlista!$B:$I,5,FALSE),"")</f>
        <v/>
      </c>
      <c r="J110" s="443" t="str">
        <f>IFERROR(VLOOKUP($E110,Rajtlista!$B:$I,6,FALSE),"")</f>
        <v/>
      </c>
      <c r="K110" s="256"/>
      <c r="L110" s="299" t="str">
        <f>IFERROR(VLOOKUP($E110,Beíró!$B:$T,10,FALSE),"")</f>
        <v/>
      </c>
      <c r="M110" s="300" t="str">
        <f>IFERROR(VLOOKUP($E110,Beíró!$B:$T,11,FALSE),"")</f>
        <v/>
      </c>
      <c r="N110" s="300" t="str">
        <f>IFERROR(VLOOKUP($E110,Beíró!$B:$T,12,FALSE),"")</f>
        <v/>
      </c>
      <c r="O110" s="301" t="str">
        <f>IFERROR(VLOOKUP($E110,Beíró!$B:$T,13,FALSE),"")</f>
        <v/>
      </c>
      <c r="P110" s="303">
        <f>IFERROR(VLOOKUP($E110,'Eredmények rsz szerint'!B:P,14,FALSE),0)</f>
        <v>0</v>
      </c>
      <c r="Q110" s="365" t="str">
        <f>IF((P110-P94)&gt;0,P110-P94,"-")</f>
        <v>-</v>
      </c>
      <c r="R110" s="366"/>
      <c r="S110" s="82" t="str">
        <f>IFERROR(IF(VLOOKUP(E110,Beíró!B:T,19,FALSE)-D110=0,"ok","hiba"),"")</f>
        <v/>
      </c>
      <c r="T110" s="82" t="str">
        <f>IFERROR(IF(VLOOKUP(E110,Beíró!B:T,17,FALSE)-P110=0,"ok","hiba"),"")</f>
        <v/>
      </c>
    </row>
    <row r="111" spans="3:20" ht="19.95" hidden="1" customHeight="1" outlineLevel="1" x14ac:dyDescent="0.25">
      <c r="C111" s="364" t="s">
        <v>262</v>
      </c>
      <c r="D111" s="256">
        <v>18</v>
      </c>
      <c r="E111" s="256" t="str">
        <f>IFERROR(VLOOKUP(D111,'Eredmények rsz szerint'!$P$94:$T$111,4,FALSE),"")</f>
        <v/>
      </c>
      <c r="F111" s="255" t="str">
        <f>IFERROR(VLOOKUP($E111,Rajtlista!$B:$I,2,FALSE),"")</f>
        <v/>
      </c>
      <c r="G111" s="256" t="str">
        <f t="shared" si="80"/>
        <v>17.</v>
      </c>
      <c r="H111" s="428" t="str">
        <f>IFERROR(VLOOKUP($E111,Rajtlista!$B:$I,4,FALSE),"")</f>
        <v/>
      </c>
      <c r="I111" s="331" t="str">
        <f>IFERROR(VLOOKUP($E111,Rajtlista!$B:$I,5,FALSE),"")</f>
        <v/>
      </c>
      <c r="J111" s="443" t="str">
        <f>IFERROR(VLOOKUP($E111,Rajtlista!$B:$I,6,FALSE),"")</f>
        <v/>
      </c>
      <c r="K111" s="256"/>
      <c r="L111" s="299" t="str">
        <f>IFERROR(VLOOKUP($E111,Beíró!$B:$T,10,FALSE),"")</f>
        <v/>
      </c>
      <c r="M111" s="300" t="str">
        <f>IFERROR(VLOOKUP($E111,Beíró!$B:$T,11,FALSE),"")</f>
        <v/>
      </c>
      <c r="N111" s="300" t="str">
        <f>IFERROR(VLOOKUP($E111,Beíró!$B:$T,12,FALSE),"")</f>
        <v/>
      </c>
      <c r="O111" s="301" t="str">
        <f>IFERROR(VLOOKUP($E111,Beíró!$B:$T,13,FALSE),"")</f>
        <v/>
      </c>
      <c r="P111" s="303">
        <f>IFERROR(VLOOKUP($E111,'Eredmények rsz szerint'!B:P,14,FALSE),0)</f>
        <v>0</v>
      </c>
      <c r="Q111" s="365" t="str">
        <f>IF((P111-P94)&gt;0,P111-P94,"-")</f>
        <v>-</v>
      </c>
      <c r="R111" s="366"/>
      <c r="S111" s="82" t="str">
        <f>IFERROR(IF(VLOOKUP(E111,Beíró!B:T,19,FALSE)-D111=0,"ok","hiba"),"")</f>
        <v/>
      </c>
      <c r="T111" s="82" t="str">
        <f>IFERROR(IF(VLOOKUP(E111,Beíró!B:T,17,FALSE)-P111=0,"ok","hiba"),"")</f>
        <v/>
      </c>
    </row>
    <row r="112" spans="3:20" ht="19.95" customHeight="1" outlineLevel="1" thickBot="1" x14ac:dyDescent="0.3">
      <c r="C112" s="334"/>
      <c r="D112" s="336"/>
      <c r="E112" s="367">
        <v>0</v>
      </c>
      <c r="F112" s="335"/>
      <c r="G112" s="336"/>
      <c r="H112" s="429"/>
      <c r="I112" s="336"/>
      <c r="J112" s="432"/>
      <c r="K112" s="336"/>
      <c r="L112" s="337"/>
      <c r="M112" s="337"/>
      <c r="N112" s="337"/>
      <c r="O112" s="337"/>
      <c r="P112" s="339"/>
      <c r="Q112" s="368"/>
      <c r="R112" s="357"/>
      <c r="S112" s="82" t="str">
        <f>IFERROR(IF(VLOOKUP(E112,Beíró!B:T,19,FALSE)-D112=0,"ok","hiba"),"")</f>
        <v/>
      </c>
      <c r="T112" s="82" t="str">
        <f>IFERROR(IF(VLOOKUP(E112,Beíró!B:T,17,FALSE)-P112=0,"ok","hiba"),"")</f>
        <v/>
      </c>
    </row>
    <row r="113" spans="3:20" s="359" customFormat="1" ht="19.95" customHeight="1" x14ac:dyDescent="0.25">
      <c r="C113" s="369"/>
      <c r="D113" s="370"/>
      <c r="E113" s="370" t="str">
        <f>+Rajtlista!B113</f>
        <v>IV. kcs. Leány (2005-2006) - 1 km szabadstílus</v>
      </c>
      <c r="F113" s="371"/>
      <c r="G113" s="370"/>
      <c r="H113" s="440"/>
      <c r="I113" s="370"/>
      <c r="J113" s="444"/>
      <c r="K113" s="373"/>
      <c r="L113" s="374" t="e">
        <f>'Lövészet beíró'!G107</f>
        <v>#N/A</v>
      </c>
      <c r="M113" s="281" t="e">
        <f>'Lövészet beíró'!H107</f>
        <v>#N/A</v>
      </c>
      <c r="N113" s="281" t="e">
        <f>'Lövészet beíró'!I107</f>
        <v>#N/A</v>
      </c>
      <c r="O113" s="282" t="e">
        <f>'Lövészet beíró'!J107</f>
        <v>#N/A</v>
      </c>
      <c r="P113" s="375"/>
      <c r="Q113" s="376"/>
      <c r="R113" s="357"/>
      <c r="S113" s="82" t="str">
        <f>IFERROR(IF(VLOOKUP(E113,Beíró!B:T,19,FALSE)-D113=0,"ok","hiba"),"")</f>
        <v>ok</v>
      </c>
      <c r="T113" s="82" t="str">
        <f>IFERROR(IF(VLOOKUP(E113,Beíró!B:T,17,FALSE)-P113=0,"ok","hiba"),"")</f>
        <v>ok</v>
      </c>
    </row>
    <row r="114" spans="3:20" ht="19.95" customHeight="1" outlineLevel="1" x14ac:dyDescent="0.25">
      <c r="C114" s="360" t="s">
        <v>5</v>
      </c>
      <c r="D114" s="288">
        <v>1</v>
      </c>
      <c r="E114" s="253">
        <f>IFERROR(VLOOKUP(D114,'Eredmények rsz szerint'!$P$114:$T$128,4,FALSE),"")</f>
        <v>68</v>
      </c>
      <c r="F114" s="287" t="str">
        <f>IFERROR(VLOOKUP($E114,Rajtlista!$B:$I,2,FALSE),"")</f>
        <v>Bozóki Laura</v>
      </c>
      <c r="G114" s="288">
        <f>+C113</f>
        <v>0</v>
      </c>
      <c r="H114" s="427">
        <f>IFERROR(VLOOKUP($E114,Rajtlista!$B:$I,4,FALSE),"")</f>
        <v>38826</v>
      </c>
      <c r="I114" s="328" t="str">
        <f>IFERROR(VLOOKUP($E114,Rajtlista!$B:$I,5,FALSE),"")</f>
        <v>Pest</v>
      </c>
      <c r="J114" s="442" t="str">
        <f>IFERROR(VLOOKUP($E114,Rajtlista!$B:$I,6,FALSE),"")</f>
        <v>Péceli Integrált Oktatási Központ Általános Iskola és Gimnázium</v>
      </c>
      <c r="K114" s="288"/>
      <c r="L114" s="291" t="str">
        <f>IFERROR(VLOOKUP($E114,Beíró!$B:$T,10,FALSE),"")</f>
        <v/>
      </c>
      <c r="M114" s="292" t="str">
        <f>IFERROR(VLOOKUP($E114,Beíró!$B:$T,11,FALSE),"")</f>
        <v/>
      </c>
      <c r="N114" s="292" t="str">
        <f>IFERROR(VLOOKUP($E114,Beíró!$B:$T,12,FALSE),"")</f>
        <v/>
      </c>
      <c r="O114" s="293" t="str">
        <f>IFERROR(VLOOKUP($E114,Beíró!$B:$T,13,FALSE),"")</f>
        <v/>
      </c>
      <c r="P114" s="295">
        <f>IFERROR(VLOOKUP($E114,'Eredmények rsz szerint'!B:P,14,FALSE),0)</f>
        <v>1.6203703703703703E-3</v>
      </c>
      <c r="Q114" s="362" t="str">
        <f t="shared" ref="Q114" si="81">IF((P114-P114)&gt;0,P114-P114,"-")</f>
        <v>-</v>
      </c>
      <c r="R114" s="363"/>
      <c r="S114" s="82" t="str">
        <f>IFERROR(IF(VLOOKUP(E114,Beíró!B:T,19,FALSE)-D114=0,"ok","hiba"),"")</f>
        <v/>
      </c>
      <c r="T114" s="82" t="str">
        <f>IFERROR(IF(VLOOKUP(E114,Beíró!B:T,17,FALSE)-P114=0,"ok","hiba"),"")</f>
        <v/>
      </c>
    </row>
    <row r="115" spans="3:20" ht="19.95" customHeight="1" outlineLevel="1" x14ac:dyDescent="0.25">
      <c r="C115" s="364" t="s">
        <v>6</v>
      </c>
      <c r="D115" s="256">
        <v>2</v>
      </c>
      <c r="E115" s="256">
        <f>IFERROR(VLOOKUP(D115,'Eredmények rsz szerint'!$P$114:$T$128,4,FALSE),"")</f>
        <v>65</v>
      </c>
      <c r="F115" s="255" t="str">
        <f>IFERROR(VLOOKUP($E115,Rajtlista!$B:$I,2,FALSE),"")</f>
        <v>Máramarosi Rita</v>
      </c>
      <c r="G115" s="256" t="str">
        <f t="shared" ref="G115:G128" si="82">+C114</f>
        <v>I.</v>
      </c>
      <c r="H115" s="428">
        <f>IFERROR(VLOOKUP($E115,Rajtlista!$B:$I,4,FALSE),"")</f>
        <v>38392</v>
      </c>
      <c r="I115" s="331" t="str">
        <f>IFERROR(VLOOKUP($E115,Rajtlista!$B:$I,5,FALSE),"")</f>
        <v>Budapest</v>
      </c>
      <c r="J115" s="443" t="str">
        <f>IFERROR(VLOOKUP($E115,Rajtlista!$B:$I,6,FALSE),"")</f>
        <v>Karinthy Frigyes Gimnázium</v>
      </c>
      <c r="K115" s="256"/>
      <c r="L115" s="299" t="str">
        <f>IFERROR(VLOOKUP($E115,Beíró!$B:$T,10,FALSE),"")</f>
        <v/>
      </c>
      <c r="M115" s="300" t="str">
        <f>IFERROR(VLOOKUP($E115,Beíró!$B:$T,11,FALSE),"")</f>
        <v/>
      </c>
      <c r="N115" s="300" t="str">
        <f>IFERROR(VLOOKUP($E115,Beíró!$B:$T,12,FALSE),"")</f>
        <v/>
      </c>
      <c r="O115" s="301" t="str">
        <f>IFERROR(VLOOKUP($E115,Beíró!$B:$T,13,FALSE),"")</f>
        <v/>
      </c>
      <c r="P115" s="303">
        <f>IFERROR(VLOOKUP($E115,'Eredmények rsz szerint'!B:P,14,FALSE),0)</f>
        <v>1.8518518518518517E-3</v>
      </c>
      <c r="Q115" s="365">
        <f t="shared" ref="Q115" si="83">IF((P115-P114)&gt;0,P115-P114,"-")</f>
        <v>2.3148148148148138E-4</v>
      </c>
      <c r="R115" s="366"/>
      <c r="S115" s="82" t="str">
        <f>IFERROR(IF(VLOOKUP(E115,Beíró!B:T,19,FALSE)-D115=0,"ok","hiba"),"")</f>
        <v/>
      </c>
      <c r="T115" s="82" t="str">
        <f>IFERROR(IF(VLOOKUP(E115,Beíró!B:T,17,FALSE)-P115=0,"ok","hiba"),"")</f>
        <v/>
      </c>
    </row>
    <row r="116" spans="3:20" ht="19.95" customHeight="1" outlineLevel="1" x14ac:dyDescent="0.25">
      <c r="C116" s="364" t="s">
        <v>10</v>
      </c>
      <c r="D116" s="256">
        <v>3</v>
      </c>
      <c r="E116" s="256">
        <f>IFERROR(VLOOKUP(D116,'Eredmények rsz szerint'!$P$114:$T$128,4,FALSE),"")</f>
        <v>72</v>
      </c>
      <c r="F116" s="255" t="str">
        <f>IFERROR(VLOOKUP($E116,Rajtlista!$B:$I,2,FALSE),"")</f>
        <v>Kovács-Oroszlán Anna</v>
      </c>
      <c r="G116" s="256" t="str">
        <f t="shared" si="82"/>
        <v>II.</v>
      </c>
      <c r="H116" s="428">
        <f>IFERROR(VLOOKUP($E116,Rajtlista!$B:$I,4,FALSE),"")</f>
        <v>38821</v>
      </c>
      <c r="I116" s="331" t="str">
        <f>IFERROR(VLOOKUP($E116,Rajtlista!$B:$I,5,FALSE),"")</f>
        <v>Budapest</v>
      </c>
      <c r="J116" s="443" t="str">
        <f>IFERROR(VLOOKUP($E116,Rajtlista!$B:$I,6,FALSE),"")</f>
        <v>Újbudai Ádám Jenő Általános Iskola</v>
      </c>
      <c r="K116" s="256"/>
      <c r="L116" s="299" t="str">
        <f>IFERROR(VLOOKUP($E116,Beíró!$B:$T,10,FALSE),"")</f>
        <v/>
      </c>
      <c r="M116" s="300" t="str">
        <f>IFERROR(VLOOKUP($E116,Beíró!$B:$T,11,FALSE),"")</f>
        <v/>
      </c>
      <c r="N116" s="300" t="str">
        <f>IFERROR(VLOOKUP($E116,Beíró!$B:$T,12,FALSE),"")</f>
        <v/>
      </c>
      <c r="O116" s="301" t="str">
        <f>IFERROR(VLOOKUP($E116,Beíró!$B:$T,13,FALSE),"")</f>
        <v/>
      </c>
      <c r="P116" s="303">
        <f>IFERROR(VLOOKUP($E116,'Eredmények rsz szerint'!B:P,14,FALSE),0)</f>
        <v>2.0138888888888888E-3</v>
      </c>
      <c r="Q116" s="365">
        <f t="shared" ref="Q116" si="84">IF((P116-P114)&gt;0,P116-P114,"-")</f>
        <v>3.9351851851851852E-4</v>
      </c>
      <c r="R116" s="366"/>
      <c r="S116" s="82" t="str">
        <f>IFERROR(IF(VLOOKUP(E116,Beíró!B:T,19,FALSE)-D116=0,"ok","hiba"),"")</f>
        <v/>
      </c>
      <c r="T116" s="82" t="str">
        <f>IFERROR(IF(VLOOKUP(E116,Beíró!B:T,17,FALSE)-P116=0,"ok","hiba"),"")</f>
        <v/>
      </c>
    </row>
    <row r="117" spans="3:20" ht="19.95" customHeight="1" outlineLevel="1" x14ac:dyDescent="0.25">
      <c r="C117" s="364" t="s">
        <v>11</v>
      </c>
      <c r="D117" s="256">
        <v>4</v>
      </c>
      <c r="E117" s="256">
        <f>IFERROR(VLOOKUP(D117,'Eredmények rsz szerint'!$P$114:$T$128,4,FALSE),"")</f>
        <v>71</v>
      </c>
      <c r="F117" s="255" t="str">
        <f>IFERROR(VLOOKUP($E117,Rajtlista!$B:$I,2,FALSE),"")</f>
        <v>Benyovszky Luca</v>
      </c>
      <c r="G117" s="256" t="str">
        <f t="shared" si="82"/>
        <v>III.</v>
      </c>
      <c r="H117" s="428">
        <f>IFERROR(VLOOKUP($E117,Rajtlista!$B:$I,4,FALSE),"")</f>
        <v>38868</v>
      </c>
      <c r="I117" s="331" t="str">
        <f>IFERROR(VLOOKUP($E117,Rajtlista!$B:$I,5,FALSE),"")</f>
        <v>Heves</v>
      </c>
      <c r="J117" s="443" t="str">
        <f>IFERROR(VLOOKUP($E117,Rajtlista!$B:$I,6,FALSE),"")</f>
        <v>Gyöngyössolymosi Nagy Gyula Katolikus Általános Iskola és Alapfokú Művészeti Iskola</v>
      </c>
      <c r="K117" s="256"/>
      <c r="L117" s="299" t="str">
        <f>IFERROR(VLOOKUP($E117,Beíró!$B:$T,10,FALSE),"")</f>
        <v/>
      </c>
      <c r="M117" s="300" t="str">
        <f>IFERROR(VLOOKUP($E117,Beíró!$B:$T,11,FALSE),"")</f>
        <v/>
      </c>
      <c r="N117" s="300" t="str">
        <f>IFERROR(VLOOKUP($E117,Beíró!$B:$T,12,FALSE),"")</f>
        <v/>
      </c>
      <c r="O117" s="301" t="str">
        <f>IFERROR(VLOOKUP($E117,Beíró!$B:$T,13,FALSE),"")</f>
        <v/>
      </c>
      <c r="P117" s="303">
        <f>IFERROR(VLOOKUP($E117,'Eredmények rsz szerint'!B:P,14,FALSE),0)</f>
        <v>2.2222222222222222E-3</v>
      </c>
      <c r="Q117" s="365">
        <f t="shared" ref="Q117" si="85">IF((P117-P114)&gt;0,P117-P114,"-")</f>
        <v>6.018518518518519E-4</v>
      </c>
      <c r="R117" s="366"/>
      <c r="S117" s="82" t="str">
        <f>IFERROR(IF(VLOOKUP(E117,Beíró!B:T,19,FALSE)-D117=0,"ok","hiba"),"")</f>
        <v/>
      </c>
      <c r="T117" s="82" t="str">
        <f>IFERROR(IF(VLOOKUP(E117,Beíró!B:T,17,FALSE)-P117=0,"ok","hiba"),"")</f>
        <v/>
      </c>
    </row>
    <row r="118" spans="3:20" ht="19.95" customHeight="1" outlineLevel="1" x14ac:dyDescent="0.25">
      <c r="C118" s="364" t="s">
        <v>12</v>
      </c>
      <c r="D118" s="256">
        <v>5</v>
      </c>
      <c r="E118" s="256">
        <f>IFERROR(VLOOKUP(D118,'Eredmények rsz szerint'!$P$114:$T$128,4,FALSE),"")</f>
        <v>70</v>
      </c>
      <c r="F118" s="255" t="str">
        <f>IFERROR(VLOOKUP($E118,Rajtlista!$B:$I,2,FALSE),"")</f>
        <v>Máramarosi Dóra</v>
      </c>
      <c r="G118" s="256" t="str">
        <f t="shared" si="82"/>
        <v>4.</v>
      </c>
      <c r="H118" s="428">
        <f>IFERROR(VLOOKUP($E118,Rajtlista!$B:$I,4,FALSE),"")</f>
        <v>38392</v>
      </c>
      <c r="I118" s="331" t="str">
        <f>IFERROR(VLOOKUP($E118,Rajtlista!$B:$I,5,FALSE),"")</f>
        <v>Budapest</v>
      </c>
      <c r="J118" s="443" t="str">
        <f>IFERROR(VLOOKUP($E118,Rajtlista!$B:$I,6,FALSE),"")</f>
        <v>Karinthy Frigyes Gimnázium</v>
      </c>
      <c r="K118" s="256"/>
      <c r="L118" s="299" t="str">
        <f>IFERROR(VLOOKUP($E118,Beíró!$B:$T,10,FALSE),"")</f>
        <v/>
      </c>
      <c r="M118" s="300" t="str">
        <f>IFERROR(VLOOKUP($E118,Beíró!$B:$T,11,FALSE),"")</f>
        <v/>
      </c>
      <c r="N118" s="300" t="str">
        <f>IFERROR(VLOOKUP($E118,Beíró!$B:$T,12,FALSE),"")</f>
        <v/>
      </c>
      <c r="O118" s="301" t="str">
        <f>IFERROR(VLOOKUP($E118,Beíró!$B:$T,13,FALSE),"")</f>
        <v/>
      </c>
      <c r="P118" s="303">
        <f>IFERROR(VLOOKUP($E118,'Eredmények rsz szerint'!B:P,14,FALSE),0)</f>
        <v>2.4305555555555556E-3</v>
      </c>
      <c r="Q118" s="365">
        <f t="shared" ref="Q118" si="86">IF((P118-P114)&gt;0,P118-P114,"-")</f>
        <v>8.1018518518518527E-4</v>
      </c>
      <c r="R118" s="366"/>
      <c r="S118" s="82" t="str">
        <f>IFERROR(IF(VLOOKUP(E118,Beíró!B:T,19,FALSE)-D118=0,"ok","hiba"),"")</f>
        <v/>
      </c>
      <c r="T118" s="82" t="str">
        <f>IFERROR(IF(VLOOKUP(E118,Beíró!B:T,17,FALSE)-P118=0,"ok","hiba"),"")</f>
        <v/>
      </c>
    </row>
    <row r="119" spans="3:20" ht="19.95" customHeight="1" outlineLevel="1" x14ac:dyDescent="0.25">
      <c r="C119" s="364" t="s">
        <v>13</v>
      </c>
      <c r="D119" s="256">
        <v>6</v>
      </c>
      <c r="E119" s="256">
        <f>IFERROR(VLOOKUP(D119,'Eredmények rsz szerint'!$P$114:$T$128,4,FALSE),"")</f>
        <v>66</v>
      </c>
      <c r="F119" s="255" t="str">
        <f>IFERROR(VLOOKUP($E119,Rajtlista!$B:$I,2,FALSE),"")</f>
        <v>Birner Anna Lili</v>
      </c>
      <c r="G119" s="256" t="str">
        <f t="shared" si="82"/>
        <v>5.</v>
      </c>
      <c r="H119" s="428">
        <f>IFERROR(VLOOKUP($E119,Rajtlista!$B:$I,4,FALSE),"")</f>
        <v>38955</v>
      </c>
      <c r="I119" s="331" t="str">
        <f>IFERROR(VLOOKUP($E119,Rajtlista!$B:$I,5,FALSE),"")</f>
        <v>Heves</v>
      </c>
      <c r="J119" s="443" t="str">
        <f>IFERROR(VLOOKUP($E119,Rajtlista!$B:$I,6,FALSE),"")</f>
        <v>Gyöngyösi Arany János Általános Iskola</v>
      </c>
      <c r="K119" s="256"/>
      <c r="L119" s="299" t="str">
        <f>IFERROR(VLOOKUP($E119,Beíró!$B:$T,10,FALSE),"")</f>
        <v/>
      </c>
      <c r="M119" s="300" t="str">
        <f>IFERROR(VLOOKUP($E119,Beíró!$B:$T,11,FALSE),"")</f>
        <v/>
      </c>
      <c r="N119" s="300" t="str">
        <f>IFERROR(VLOOKUP($E119,Beíró!$B:$T,12,FALSE),"")</f>
        <v/>
      </c>
      <c r="O119" s="301" t="str">
        <f>IFERROR(VLOOKUP($E119,Beíró!$B:$T,13,FALSE),"")</f>
        <v/>
      </c>
      <c r="P119" s="303">
        <f>IFERROR(VLOOKUP($E119,'Eredmények rsz szerint'!B:P,14,FALSE),0)</f>
        <v>2.4537037037037036E-3</v>
      </c>
      <c r="Q119" s="365">
        <f t="shared" ref="Q119" si="87">IF((P119-P114)&gt;0,P119-P114,"-")</f>
        <v>8.3333333333333328E-4</v>
      </c>
      <c r="R119" s="366"/>
      <c r="S119" s="82" t="str">
        <f>IFERROR(IF(VLOOKUP(E119,Beíró!B:T,19,FALSE)-D119=0,"ok","hiba"),"")</f>
        <v/>
      </c>
      <c r="T119" s="82" t="str">
        <f>IFERROR(IF(VLOOKUP(E119,Beíró!B:T,17,FALSE)-P119=0,"ok","hiba"),"")</f>
        <v/>
      </c>
    </row>
    <row r="120" spans="3:20" ht="19.95" customHeight="1" outlineLevel="1" x14ac:dyDescent="0.25">
      <c r="C120" s="364" t="s">
        <v>14</v>
      </c>
      <c r="D120" s="256">
        <v>7</v>
      </c>
      <c r="E120" s="256">
        <f>IFERROR(VLOOKUP(D120,'Eredmények rsz szerint'!$P$114:$T$128,4,FALSE),"")</f>
        <v>73</v>
      </c>
      <c r="F120" s="255" t="str">
        <f>IFERROR(VLOOKUP($E120,Rajtlista!$B:$I,2,FALSE),"")</f>
        <v>Hegedűs Flóra</v>
      </c>
      <c r="G120" s="256" t="str">
        <f t="shared" si="82"/>
        <v>6.</v>
      </c>
      <c r="H120" s="428">
        <f>IFERROR(VLOOKUP($E120,Rajtlista!$B:$I,4,FALSE),"")</f>
        <v>39028</v>
      </c>
      <c r="I120" s="331" t="str">
        <f>IFERROR(VLOOKUP($E120,Rajtlista!$B:$I,5,FALSE),"")</f>
        <v>Nógrád</v>
      </c>
      <c r="J120" s="443" t="str">
        <f>IFERROR(VLOOKUP($E120,Rajtlista!$B:$I,6,FALSE),"")</f>
        <v>Salgótarjáni Általános Iskola és Kollégium</v>
      </c>
      <c r="K120" s="256"/>
      <c r="L120" s="299" t="str">
        <f>IFERROR(VLOOKUP($E120,Beíró!$B:$T,10,FALSE),"")</f>
        <v/>
      </c>
      <c r="M120" s="300" t="str">
        <f>IFERROR(VLOOKUP($E120,Beíró!$B:$T,11,FALSE),"")</f>
        <v/>
      </c>
      <c r="N120" s="300" t="str">
        <f>IFERROR(VLOOKUP($E120,Beíró!$B:$T,12,FALSE),"")</f>
        <v/>
      </c>
      <c r="O120" s="301" t="str">
        <f>IFERROR(VLOOKUP($E120,Beíró!$B:$T,13,FALSE),"")</f>
        <v/>
      </c>
      <c r="P120" s="303">
        <f>IFERROR(VLOOKUP($E120,'Eredmények rsz szerint'!B:P,14,FALSE),0)</f>
        <v>2.5347222222222221E-3</v>
      </c>
      <c r="Q120" s="365">
        <f t="shared" ref="Q120" si="88">IF((P120-P114)&gt;0,P120-P114,"-")</f>
        <v>9.1435185185185174E-4</v>
      </c>
      <c r="R120" s="366"/>
      <c r="S120" s="82" t="str">
        <f>IFERROR(IF(VLOOKUP(E120,Beíró!B:T,19,FALSE)-D120=0,"ok","hiba"),"")</f>
        <v/>
      </c>
      <c r="T120" s="82" t="str">
        <f>IFERROR(IF(VLOOKUP(E120,Beíró!B:T,17,FALSE)-P120=0,"ok","hiba"),"")</f>
        <v/>
      </c>
    </row>
    <row r="121" spans="3:20" ht="19.95" customHeight="1" outlineLevel="1" x14ac:dyDescent="0.25">
      <c r="C121" s="364" t="s">
        <v>15</v>
      </c>
      <c r="D121" s="256">
        <v>8</v>
      </c>
      <c r="E121" s="256">
        <f>IFERROR(VLOOKUP(D121,'Eredmények rsz szerint'!$P$114:$T$128,4,FALSE),"")</f>
        <v>67</v>
      </c>
      <c r="F121" s="255" t="str">
        <f>IFERROR(VLOOKUP($E121,Rajtlista!$B:$I,2,FALSE),"")</f>
        <v>Máramarosi Anna</v>
      </c>
      <c r="G121" s="256" t="str">
        <f t="shared" si="82"/>
        <v>7.</v>
      </c>
      <c r="H121" s="428">
        <f>IFERROR(VLOOKUP($E121,Rajtlista!$B:$I,4,FALSE),"")</f>
        <v>38974</v>
      </c>
      <c r="I121" s="331" t="str">
        <f>IFERROR(VLOOKUP($E121,Rajtlista!$B:$I,5,FALSE),"")</f>
        <v>Budapest</v>
      </c>
      <c r="J121" s="443" t="str">
        <f>IFERROR(VLOOKUP($E121,Rajtlista!$B:$I,6,FALSE),"")</f>
        <v>Brassó Utcai Általános Iskola</v>
      </c>
      <c r="K121" s="256"/>
      <c r="L121" s="299" t="str">
        <f>IFERROR(VLOOKUP($E121,Beíró!$B:$T,10,FALSE),"")</f>
        <v/>
      </c>
      <c r="M121" s="300" t="str">
        <f>IFERROR(VLOOKUP($E121,Beíró!$B:$T,11,FALSE),"")</f>
        <v/>
      </c>
      <c r="N121" s="300" t="str">
        <f>IFERROR(VLOOKUP($E121,Beíró!$B:$T,12,FALSE),"")</f>
        <v/>
      </c>
      <c r="O121" s="301" t="str">
        <f>IFERROR(VLOOKUP($E121,Beíró!$B:$T,13,FALSE),"")</f>
        <v/>
      </c>
      <c r="P121" s="303">
        <f>IFERROR(VLOOKUP($E121,'Eredmények rsz szerint'!B:P,14,FALSE),0)</f>
        <v>2.5462962962962961E-3</v>
      </c>
      <c r="Q121" s="365">
        <f t="shared" ref="Q121" si="89">IF((P121-P114)&gt;0,P121-P114,"-")</f>
        <v>9.2592592592592574E-4</v>
      </c>
      <c r="R121" s="366"/>
      <c r="S121" s="82" t="str">
        <f>IFERROR(IF(VLOOKUP(E121,Beíró!B:T,19,FALSE)-D121=0,"ok","hiba"),"")</f>
        <v/>
      </c>
      <c r="T121" s="82" t="str">
        <f>IFERROR(IF(VLOOKUP(E121,Beíró!B:T,17,FALSE)-P121=0,"ok","hiba"),"")</f>
        <v/>
      </c>
    </row>
    <row r="122" spans="3:20" ht="19.95" customHeight="1" outlineLevel="1" x14ac:dyDescent="0.25">
      <c r="C122" s="364" t="s">
        <v>16</v>
      </c>
      <c r="D122" s="256">
        <v>9</v>
      </c>
      <c r="E122" s="256">
        <f>IFERROR(VLOOKUP(D122,'Eredmények rsz szerint'!$P$114:$T$128,4,FALSE),"")</f>
        <v>64</v>
      </c>
      <c r="F122" s="255" t="str">
        <f>IFERROR(VLOOKUP($E122,Rajtlista!$B:$I,2,FALSE),"")</f>
        <v>Tóth Réka</v>
      </c>
      <c r="G122" s="256" t="str">
        <f t="shared" si="82"/>
        <v>8.</v>
      </c>
      <c r="H122" s="428">
        <f>IFERROR(VLOOKUP($E122,Rajtlista!$B:$I,4,FALSE),"")</f>
        <v>39040</v>
      </c>
      <c r="I122" s="331" t="str">
        <f>IFERROR(VLOOKUP($E122,Rajtlista!$B:$I,5,FALSE),"")</f>
        <v>Borsod-A-Z</v>
      </c>
      <c r="J122" s="443" t="str">
        <f>IFERROR(VLOOKUP($E122,Rajtlista!$B:$I,6,FALSE),"")</f>
        <v>Bükki Szlovák Nemzetiségi Általános Iskola</v>
      </c>
      <c r="K122" s="256"/>
      <c r="L122" s="299" t="str">
        <f>IFERROR(VLOOKUP($E122,Beíró!$B:$T,10,FALSE),"")</f>
        <v/>
      </c>
      <c r="M122" s="300" t="str">
        <f>IFERROR(VLOOKUP($E122,Beíró!$B:$T,11,FALSE),"")</f>
        <v/>
      </c>
      <c r="N122" s="300" t="str">
        <f>IFERROR(VLOOKUP($E122,Beíró!$B:$T,12,FALSE),"")</f>
        <v/>
      </c>
      <c r="O122" s="301" t="str">
        <f>IFERROR(VLOOKUP($E122,Beíró!$B:$T,13,FALSE),"")</f>
        <v/>
      </c>
      <c r="P122" s="303">
        <f>IFERROR(VLOOKUP($E122,'Eredmények rsz szerint'!B:P,14,FALSE),0)</f>
        <v>2.7199074074074074E-3</v>
      </c>
      <c r="Q122" s="365">
        <f t="shared" ref="Q122" si="90">IF((P122-P114)&gt;0,P122-P114,"-")</f>
        <v>1.0995370370370371E-3</v>
      </c>
      <c r="R122" s="366"/>
      <c r="S122" s="82" t="str">
        <f>IFERROR(IF(VLOOKUP(E122,Beíró!B:T,19,FALSE)-D122=0,"ok","hiba"),"")</f>
        <v/>
      </c>
      <c r="T122" s="82" t="str">
        <f>IFERROR(IF(VLOOKUP(E122,Beíró!B:T,17,FALSE)-P122=0,"ok","hiba"),"")</f>
        <v/>
      </c>
    </row>
    <row r="123" spans="3:20" ht="19.95" customHeight="1" outlineLevel="1" x14ac:dyDescent="0.25">
      <c r="C123" s="364" t="s">
        <v>17</v>
      </c>
      <c r="D123" s="256">
        <v>10</v>
      </c>
      <c r="E123" s="256">
        <f>IFERROR(VLOOKUP(D123,'Eredmények rsz szerint'!$P$114:$T$128,4,FALSE),"")</f>
        <v>69</v>
      </c>
      <c r="F123" s="255" t="str">
        <f>IFERROR(VLOOKUP($E123,Rajtlista!$B:$I,2,FALSE),"")</f>
        <v>Terry Lilla Edit</v>
      </c>
      <c r="G123" s="256" t="str">
        <f t="shared" si="82"/>
        <v>9.</v>
      </c>
      <c r="H123" s="428">
        <f>IFERROR(VLOOKUP($E123,Rajtlista!$B:$I,4,FALSE),"")</f>
        <v>38398</v>
      </c>
      <c r="I123" s="331" t="str">
        <f>IFERROR(VLOOKUP($E123,Rajtlista!$B:$I,5,FALSE),"")</f>
        <v>Budapest</v>
      </c>
      <c r="J123" s="443" t="str">
        <f>IFERROR(VLOOKUP($E123,Rajtlista!$B:$I,6,FALSE),"")</f>
        <v>Városligeti Magyar-Angol Két Tanítási Nyelvű Általános Iskola</v>
      </c>
      <c r="K123" s="256"/>
      <c r="L123" s="299" t="str">
        <f>IFERROR(VLOOKUP($E123,Beíró!$B:$T,10,FALSE),"")</f>
        <v/>
      </c>
      <c r="M123" s="300" t="str">
        <f>IFERROR(VLOOKUP($E123,Beíró!$B:$T,11,FALSE),"")</f>
        <v/>
      </c>
      <c r="N123" s="300" t="str">
        <f>IFERROR(VLOOKUP($E123,Beíró!$B:$T,12,FALSE),"")</f>
        <v/>
      </c>
      <c r="O123" s="301" t="str">
        <f>IFERROR(VLOOKUP($E123,Beíró!$B:$T,13,FALSE),"")</f>
        <v/>
      </c>
      <c r="P123" s="303">
        <f>IFERROR(VLOOKUP($E123,'Eredmények rsz szerint'!B:P,14,FALSE),0)</f>
        <v>4.2939814814814811E-3</v>
      </c>
      <c r="Q123" s="365">
        <f t="shared" ref="Q123" si="91">IF((P123-P114)&gt;0,P123-P114,"-")</f>
        <v>2.673611111111111E-3</v>
      </c>
      <c r="R123" s="366"/>
      <c r="S123" s="82" t="str">
        <f>IFERROR(IF(VLOOKUP(E123,Beíró!B:T,19,FALSE)-D123=0,"ok","hiba"),"")</f>
        <v/>
      </c>
      <c r="T123" s="82" t="str">
        <f>IFERROR(IF(VLOOKUP(E123,Beíró!B:T,17,FALSE)-P123=0,"ok","hiba"),"")</f>
        <v/>
      </c>
    </row>
    <row r="124" spans="3:20" ht="19.95" hidden="1" customHeight="1" outlineLevel="1" x14ac:dyDescent="0.25">
      <c r="C124" s="364" t="s">
        <v>18</v>
      </c>
      <c r="D124" s="256">
        <v>11</v>
      </c>
      <c r="E124" s="256" t="str">
        <f>IFERROR(VLOOKUP(D124,'Eredmények rsz szerint'!$P$114:$T$128,4,FALSE),"")</f>
        <v/>
      </c>
      <c r="F124" s="255" t="str">
        <f>IFERROR(VLOOKUP($E124,Rajtlista!$B:$I,2,FALSE),"")</f>
        <v/>
      </c>
      <c r="G124" s="256" t="str">
        <f t="shared" si="82"/>
        <v>10.</v>
      </c>
      <c r="H124" s="428" t="str">
        <f>IFERROR(VLOOKUP($E124,Rajtlista!$B:$I,4,FALSE),"")</f>
        <v/>
      </c>
      <c r="I124" s="331" t="str">
        <f>IFERROR(VLOOKUP($E124,Rajtlista!$B:$I,5,FALSE),"")</f>
        <v/>
      </c>
      <c r="J124" s="443" t="str">
        <f>IFERROR(VLOOKUP($E124,Rajtlista!$B:$I,6,FALSE),"")</f>
        <v/>
      </c>
      <c r="K124" s="256"/>
      <c r="L124" s="299" t="str">
        <f>IFERROR(VLOOKUP($E124,Beíró!$B:$T,10,FALSE),"")</f>
        <v/>
      </c>
      <c r="M124" s="300" t="str">
        <f>IFERROR(VLOOKUP($E124,Beíró!$B:$T,11,FALSE),"")</f>
        <v/>
      </c>
      <c r="N124" s="300" t="str">
        <f>IFERROR(VLOOKUP($E124,Beíró!$B:$T,12,FALSE),"")</f>
        <v/>
      </c>
      <c r="O124" s="301" t="str">
        <f>IFERROR(VLOOKUP($E124,Beíró!$B:$T,13,FALSE),"")</f>
        <v/>
      </c>
      <c r="P124" s="303">
        <f>IFERROR(VLOOKUP($E124,'Eredmények rsz szerint'!B:P,14,FALSE),0)</f>
        <v>0</v>
      </c>
      <c r="Q124" s="365" t="str">
        <f t="shared" ref="Q124" si="92">IF((P124-P114)&gt;0,P124-P114,"-")</f>
        <v>-</v>
      </c>
      <c r="R124" s="366"/>
      <c r="S124" s="82" t="str">
        <f>IFERROR(IF(VLOOKUP(E124,Beíró!B:T,19,FALSE)-D124=0,"ok","hiba"),"")</f>
        <v/>
      </c>
      <c r="T124" s="82" t="str">
        <f>IFERROR(IF(VLOOKUP(E124,Beíró!B:T,17,FALSE)-P124=0,"ok","hiba"),"")</f>
        <v/>
      </c>
    </row>
    <row r="125" spans="3:20" ht="19.95" hidden="1" customHeight="1" outlineLevel="1" x14ac:dyDescent="0.25">
      <c r="C125" s="364" t="s">
        <v>19</v>
      </c>
      <c r="D125" s="256">
        <v>12</v>
      </c>
      <c r="E125" s="256" t="str">
        <f>IFERROR(VLOOKUP(D125,'Eredmények rsz szerint'!$P$114:$T$128,4,FALSE),"")</f>
        <v/>
      </c>
      <c r="F125" s="255" t="str">
        <f>IFERROR(VLOOKUP($E125,Rajtlista!$B:$I,2,FALSE),"")</f>
        <v/>
      </c>
      <c r="G125" s="256" t="str">
        <f t="shared" si="82"/>
        <v>11.</v>
      </c>
      <c r="H125" s="428" t="str">
        <f>IFERROR(VLOOKUP($E125,Rajtlista!$B:$I,4,FALSE),"")</f>
        <v/>
      </c>
      <c r="I125" s="331" t="str">
        <f>IFERROR(VLOOKUP($E125,Rajtlista!$B:$I,5,FALSE),"")</f>
        <v/>
      </c>
      <c r="J125" s="443" t="str">
        <f>IFERROR(VLOOKUP($E125,Rajtlista!$B:$I,6,FALSE),"")</f>
        <v/>
      </c>
      <c r="K125" s="256"/>
      <c r="L125" s="299" t="str">
        <f>IFERROR(VLOOKUP($E125,Beíró!$B:$T,10,FALSE),"")</f>
        <v/>
      </c>
      <c r="M125" s="300" t="str">
        <f>IFERROR(VLOOKUP($E125,Beíró!$B:$T,11,FALSE),"")</f>
        <v/>
      </c>
      <c r="N125" s="300" t="str">
        <f>IFERROR(VLOOKUP($E125,Beíró!$B:$T,12,FALSE),"")</f>
        <v/>
      </c>
      <c r="O125" s="301" t="str">
        <f>IFERROR(VLOOKUP($E125,Beíró!$B:$T,13,FALSE),"")</f>
        <v/>
      </c>
      <c r="P125" s="303">
        <f>IFERROR(VLOOKUP($E125,'Eredmények rsz szerint'!B:P,14,FALSE),0)</f>
        <v>0</v>
      </c>
      <c r="Q125" s="365" t="str">
        <f t="shared" ref="Q125" si="93">IF((P125-P114)&gt;0,P125-P114,"-")</f>
        <v>-</v>
      </c>
      <c r="R125" s="366"/>
      <c r="S125" s="82" t="str">
        <f>IFERROR(IF(VLOOKUP(E125,Beíró!B:T,19,FALSE)-D125=0,"ok","hiba"),"")</f>
        <v/>
      </c>
      <c r="T125" s="82" t="str">
        <f>IFERROR(IF(VLOOKUP(E125,Beíró!B:T,17,FALSE)-P125=0,"ok","hiba"),"")</f>
        <v/>
      </c>
    </row>
    <row r="126" spans="3:20" ht="19.95" hidden="1" customHeight="1" outlineLevel="1" x14ac:dyDescent="0.25">
      <c r="C126" s="364" t="s">
        <v>20</v>
      </c>
      <c r="D126" s="256">
        <v>13</v>
      </c>
      <c r="E126" s="256" t="str">
        <f>IFERROR(VLOOKUP(D126,'Eredmények rsz szerint'!$P$114:$T$128,4,FALSE),"")</f>
        <v/>
      </c>
      <c r="F126" s="255" t="str">
        <f>IFERROR(VLOOKUP($E126,Rajtlista!$B:$I,2,FALSE),"")</f>
        <v/>
      </c>
      <c r="G126" s="256" t="str">
        <f t="shared" si="82"/>
        <v>12.</v>
      </c>
      <c r="H126" s="428" t="str">
        <f>IFERROR(VLOOKUP($E126,Rajtlista!$B:$I,4,FALSE),"")</f>
        <v/>
      </c>
      <c r="I126" s="331" t="str">
        <f>IFERROR(VLOOKUP($E126,Rajtlista!$B:$I,5,FALSE),"")</f>
        <v/>
      </c>
      <c r="J126" s="443" t="str">
        <f>IFERROR(VLOOKUP($E126,Rajtlista!$B:$I,6,FALSE),"")</f>
        <v/>
      </c>
      <c r="K126" s="256"/>
      <c r="L126" s="299" t="str">
        <f>IFERROR(VLOOKUP($E126,Beíró!$B:$T,10,FALSE),"")</f>
        <v/>
      </c>
      <c r="M126" s="300" t="str">
        <f>IFERROR(VLOOKUP($E126,Beíró!$B:$T,11,FALSE),"")</f>
        <v/>
      </c>
      <c r="N126" s="300" t="str">
        <f>IFERROR(VLOOKUP($E126,Beíró!$B:$T,12,FALSE),"")</f>
        <v/>
      </c>
      <c r="O126" s="301" t="str">
        <f>IFERROR(VLOOKUP($E126,Beíró!$B:$T,13,FALSE),"")</f>
        <v/>
      </c>
      <c r="P126" s="303">
        <f>IFERROR(VLOOKUP($E126,'Eredmények rsz szerint'!B:P,14,FALSE),0)</f>
        <v>0</v>
      </c>
      <c r="Q126" s="365" t="str">
        <f t="shared" ref="Q126" si="94">IF((P126-P114)&gt;0,P126-P114,"-")</f>
        <v>-</v>
      </c>
      <c r="R126" s="366"/>
      <c r="S126" s="82" t="str">
        <f>IFERROR(IF(VLOOKUP(E126,Beíró!B:T,19,FALSE)-D126=0,"ok","hiba"),"")</f>
        <v/>
      </c>
      <c r="T126" s="82" t="str">
        <f>IFERROR(IF(VLOOKUP(E126,Beíró!B:T,17,FALSE)-P126=0,"ok","hiba"),"")</f>
        <v/>
      </c>
    </row>
    <row r="127" spans="3:20" ht="19.95" hidden="1" customHeight="1" outlineLevel="1" x14ac:dyDescent="0.25">
      <c r="C127" s="364" t="s">
        <v>21</v>
      </c>
      <c r="D127" s="256">
        <v>14</v>
      </c>
      <c r="E127" s="256" t="str">
        <f>IFERROR(VLOOKUP(D127,'Eredmények rsz szerint'!$P$114:$T$128,4,FALSE),"")</f>
        <v/>
      </c>
      <c r="F127" s="255" t="str">
        <f>IFERROR(VLOOKUP($E127,Rajtlista!$B:$I,2,FALSE),"")</f>
        <v/>
      </c>
      <c r="G127" s="256" t="str">
        <f t="shared" si="82"/>
        <v>13.</v>
      </c>
      <c r="H127" s="428" t="str">
        <f>IFERROR(VLOOKUP($E127,Rajtlista!$B:$I,4,FALSE),"")</f>
        <v/>
      </c>
      <c r="I127" s="331" t="str">
        <f>IFERROR(VLOOKUP($E127,Rajtlista!$B:$I,5,FALSE),"")</f>
        <v/>
      </c>
      <c r="J127" s="443" t="str">
        <f>IFERROR(VLOOKUP($E127,Rajtlista!$B:$I,6,FALSE),"")</f>
        <v/>
      </c>
      <c r="K127" s="256"/>
      <c r="L127" s="299" t="str">
        <f>IFERROR(VLOOKUP($E127,Beíró!$B:$T,10,FALSE),"")</f>
        <v/>
      </c>
      <c r="M127" s="300" t="str">
        <f>IFERROR(VLOOKUP($E127,Beíró!$B:$T,11,FALSE),"")</f>
        <v/>
      </c>
      <c r="N127" s="300" t="str">
        <f>IFERROR(VLOOKUP($E127,Beíró!$B:$T,12,FALSE),"")</f>
        <v/>
      </c>
      <c r="O127" s="301" t="str">
        <f>IFERROR(VLOOKUP($E127,Beíró!$B:$T,13,FALSE),"")</f>
        <v/>
      </c>
      <c r="P127" s="303">
        <f>IFERROR(VLOOKUP($E127,'Eredmények rsz szerint'!B:P,14,FALSE),0)</f>
        <v>0</v>
      </c>
      <c r="Q127" s="365" t="str">
        <f t="shared" ref="Q127" si="95">IF((P127-P114)&gt;0,P127-P114,"-")</f>
        <v>-</v>
      </c>
      <c r="R127" s="366"/>
      <c r="S127" s="82" t="str">
        <f>IFERROR(IF(VLOOKUP(E127,Beíró!B:T,19,FALSE)-D127=0,"ok","hiba"),"")</f>
        <v/>
      </c>
      <c r="T127" s="82" t="str">
        <f>IFERROR(IF(VLOOKUP(E127,Beíró!B:T,17,FALSE)-P127=0,"ok","hiba"),"")</f>
        <v/>
      </c>
    </row>
    <row r="128" spans="3:20" ht="19.95" hidden="1" customHeight="1" outlineLevel="1" x14ac:dyDescent="0.25">
      <c r="C128" s="364" t="s">
        <v>22</v>
      </c>
      <c r="D128" s="256">
        <v>15</v>
      </c>
      <c r="E128" s="256" t="str">
        <f>IFERROR(VLOOKUP(D128,'Eredmények rsz szerint'!$P$114:$T$128,4,FALSE),"")</f>
        <v/>
      </c>
      <c r="F128" s="255" t="str">
        <f>IFERROR(VLOOKUP($E128,Rajtlista!$B:$I,2,FALSE),"")</f>
        <v/>
      </c>
      <c r="G128" s="256" t="str">
        <f t="shared" si="82"/>
        <v>14.</v>
      </c>
      <c r="H128" s="428" t="str">
        <f>IFERROR(VLOOKUP($E128,Rajtlista!$B:$I,4,FALSE),"")</f>
        <v/>
      </c>
      <c r="I128" s="331" t="str">
        <f>IFERROR(VLOOKUP($E128,Rajtlista!$B:$I,5,FALSE),"")</f>
        <v/>
      </c>
      <c r="J128" s="443" t="str">
        <f>IFERROR(VLOOKUP($E128,Rajtlista!$B:$I,6,FALSE),"")</f>
        <v/>
      </c>
      <c r="K128" s="256"/>
      <c r="L128" s="299" t="str">
        <f>IFERROR(VLOOKUP($E128,Beíró!$B:$T,10,FALSE),"")</f>
        <v/>
      </c>
      <c r="M128" s="300" t="str">
        <f>IFERROR(VLOOKUP($E128,Beíró!$B:$T,11,FALSE),"")</f>
        <v/>
      </c>
      <c r="N128" s="300" t="str">
        <f>IFERROR(VLOOKUP($E128,Beíró!$B:$T,12,FALSE),"")</f>
        <v/>
      </c>
      <c r="O128" s="301" t="str">
        <f>IFERROR(VLOOKUP($E128,Beíró!$B:$T,13,FALSE),"")</f>
        <v/>
      </c>
      <c r="P128" s="303">
        <f>IFERROR(VLOOKUP($E128,'Eredmények rsz szerint'!B:P,14,FALSE),0)</f>
        <v>0</v>
      </c>
      <c r="Q128" s="365" t="str">
        <f t="shared" ref="Q128" si="96">IF((P128-P114)&gt;0,P128-P114,"-")</f>
        <v>-</v>
      </c>
      <c r="R128" s="366"/>
      <c r="S128" s="82" t="str">
        <f>IFERROR(IF(VLOOKUP(E128,Beíró!B:T,19,FALSE)-D128=0,"ok","hiba"),"")</f>
        <v/>
      </c>
      <c r="T128" s="82" t="str">
        <f>IFERROR(IF(VLOOKUP(E128,Beíró!B:T,17,FALSE)-P128=0,"ok","hiba"),"")</f>
        <v/>
      </c>
    </row>
    <row r="129" spans="3:20" ht="19.95" customHeight="1" outlineLevel="1" thickBot="1" x14ac:dyDescent="0.3">
      <c r="C129" s="334"/>
      <c r="D129" s="336"/>
      <c r="E129" s="367">
        <v>0</v>
      </c>
      <c r="F129" s="335"/>
      <c r="G129" s="336"/>
      <c r="H129" s="429"/>
      <c r="I129" s="336"/>
      <c r="J129" s="432"/>
      <c r="K129" s="336"/>
      <c r="L129" s="337"/>
      <c r="M129" s="337"/>
      <c r="N129" s="337"/>
      <c r="O129" s="337"/>
      <c r="P129" s="339"/>
      <c r="Q129" s="368"/>
      <c r="R129" s="357"/>
      <c r="S129" s="82" t="str">
        <f>IFERROR(IF(VLOOKUP(E129,Beíró!B:T,19,FALSE)-D129=0,"ok","hiba"),"")</f>
        <v/>
      </c>
      <c r="T129" s="82" t="str">
        <f>IFERROR(IF(VLOOKUP(E129,Beíró!B:T,17,FALSE)-P129=0,"ok","hiba"),"")</f>
        <v/>
      </c>
    </row>
    <row r="130" spans="3:20" s="359" customFormat="1" ht="19.95" customHeight="1" x14ac:dyDescent="0.25">
      <c r="C130" s="369"/>
      <c r="D130" s="370"/>
      <c r="E130" s="370" t="str">
        <f>+Rajtlista!B130</f>
        <v>IV. kcs. Fiú (2005-2006) - 1 km szabadstílus</v>
      </c>
      <c r="F130" s="371"/>
      <c r="G130" s="370"/>
      <c r="H130" s="440"/>
      <c r="I130" s="370"/>
      <c r="J130" s="444"/>
      <c r="K130" s="373"/>
      <c r="L130" s="374" t="e">
        <f>'Lövészet beíró'!G124</f>
        <v>#N/A</v>
      </c>
      <c r="M130" s="281" t="e">
        <f>'Lövészet beíró'!H124</f>
        <v>#N/A</v>
      </c>
      <c r="N130" s="281" t="e">
        <f>'Lövészet beíró'!I124</f>
        <v>#N/A</v>
      </c>
      <c r="O130" s="282" t="e">
        <f>'Lövészet beíró'!J124</f>
        <v>#N/A</v>
      </c>
      <c r="P130" s="375"/>
      <c r="Q130" s="376"/>
      <c r="R130" s="357"/>
      <c r="S130" s="82" t="str">
        <f>IFERROR(IF(VLOOKUP(E130,Beíró!B:T,19,FALSE)-D130=0,"ok","hiba"),"")</f>
        <v>ok</v>
      </c>
      <c r="T130" s="82" t="str">
        <f>IFERROR(IF(VLOOKUP(E130,Beíró!B:T,17,FALSE)-P130=0,"ok","hiba"),"")</f>
        <v>ok</v>
      </c>
    </row>
    <row r="131" spans="3:20" ht="19.95" customHeight="1" outlineLevel="1" x14ac:dyDescent="0.25">
      <c r="C131" s="360" t="s">
        <v>5</v>
      </c>
      <c r="D131" s="288">
        <v>1</v>
      </c>
      <c r="E131" s="253">
        <f>IFERROR(VLOOKUP(D131,'Eredmények rsz szerint'!$P$131:$T$145,4,FALSE),"")</f>
        <v>79</v>
      </c>
      <c r="F131" s="287" t="str">
        <f>IFERROR(VLOOKUP($E131,Rajtlista!$B:$I,2,FALSE),"")</f>
        <v>Szőllős Dániel</v>
      </c>
      <c r="G131" s="288">
        <f>+C130</f>
        <v>0</v>
      </c>
      <c r="H131" s="427">
        <f>IFERROR(VLOOKUP($E131,Rajtlista!$B:$I,4,FALSE),"")</f>
        <v>38574</v>
      </c>
      <c r="I131" s="328" t="str">
        <f>IFERROR(VLOOKUP($E131,Rajtlista!$B:$I,5,FALSE),"")</f>
        <v>Heves</v>
      </c>
      <c r="J131" s="442" t="str">
        <f>IFERROR(VLOOKUP($E131,Rajtlista!$B:$I,6,FALSE),"")</f>
        <v>Gyöngyössolymosi Nagy Gyula Katolikus Általános Iskola és Alapfokú Művészeti Iskola</v>
      </c>
      <c r="K131" s="288"/>
      <c r="L131" s="291" t="str">
        <f>IFERROR(VLOOKUP($E131,Beíró!$B:$T,10,FALSE),"")</f>
        <v/>
      </c>
      <c r="M131" s="292" t="str">
        <f>IFERROR(VLOOKUP($E131,Beíró!$B:$T,11,FALSE),"")</f>
        <v/>
      </c>
      <c r="N131" s="292" t="str">
        <f>IFERROR(VLOOKUP($E131,Beíró!$B:$T,12,FALSE),"")</f>
        <v/>
      </c>
      <c r="O131" s="293" t="str">
        <f>IFERROR(VLOOKUP($E131,Beíró!$B:$T,13,FALSE),"")</f>
        <v/>
      </c>
      <c r="P131" s="295">
        <f>IFERROR(VLOOKUP($E131,'Eredmények rsz szerint'!B:P,14,FALSE),0)</f>
        <v>1.5624999999999999E-3</v>
      </c>
      <c r="Q131" s="362" t="str">
        <f t="shared" ref="Q131" si="97">IF((P131-P131)&gt;0,P131-P131,"-")</f>
        <v>-</v>
      </c>
      <c r="R131" s="363"/>
      <c r="S131" s="82" t="str">
        <f>IFERROR(IF(VLOOKUP(E131,Beíró!B:T,19,FALSE)-D131=0,"ok","hiba"),"")</f>
        <v/>
      </c>
      <c r="T131" s="82" t="str">
        <f>IFERROR(IF(VLOOKUP(E131,Beíró!B:T,17,FALSE)-P131=0,"ok","hiba"),"")</f>
        <v/>
      </c>
    </row>
    <row r="132" spans="3:20" ht="19.95" customHeight="1" outlineLevel="1" x14ac:dyDescent="0.25">
      <c r="C132" s="364" t="s">
        <v>6</v>
      </c>
      <c r="D132" s="256">
        <v>2</v>
      </c>
      <c r="E132" s="256">
        <f>IFERROR(VLOOKUP(D132,'Eredmények rsz szerint'!$P$131:$T$145,4,FALSE),"")</f>
        <v>82</v>
      </c>
      <c r="F132" s="255" t="str">
        <f>IFERROR(VLOOKUP($E132,Rajtlista!$B:$I,2,FALSE),"")</f>
        <v>Handzó Tamás</v>
      </c>
      <c r="G132" s="256" t="str">
        <f t="shared" ref="G132:G145" si="98">+C131</f>
        <v>I.</v>
      </c>
      <c r="H132" s="428">
        <f>IFERROR(VLOOKUP($E132,Rajtlista!$B:$I,4,FALSE),"")</f>
        <v>38447</v>
      </c>
      <c r="I132" s="331" t="str">
        <f>IFERROR(VLOOKUP($E132,Rajtlista!$B:$I,5,FALSE),"")</f>
        <v>Heves</v>
      </c>
      <c r="J132" s="443" t="str">
        <f>IFERROR(VLOOKUP($E132,Rajtlista!$B:$I,6,FALSE),"")</f>
        <v>Felső-Mátrai Zakupszky László Általános Iskola és Óvoda</v>
      </c>
      <c r="K132" s="256"/>
      <c r="L132" s="299" t="str">
        <f>IFERROR(VLOOKUP($E132,Beíró!$B:$T,10,FALSE),"")</f>
        <v/>
      </c>
      <c r="M132" s="300" t="str">
        <f>IFERROR(VLOOKUP($E132,Beíró!$B:$T,11,FALSE),"")</f>
        <v/>
      </c>
      <c r="N132" s="300" t="str">
        <f>IFERROR(VLOOKUP($E132,Beíró!$B:$T,12,FALSE),"")</f>
        <v/>
      </c>
      <c r="O132" s="301" t="str">
        <f>IFERROR(VLOOKUP($E132,Beíró!$B:$T,13,FALSE),"")</f>
        <v/>
      </c>
      <c r="P132" s="303">
        <f>IFERROR(VLOOKUP($E132,'Eredmények rsz szerint'!B:P,14,FALSE),0)</f>
        <v>1.689814814814815E-3</v>
      </c>
      <c r="Q132" s="365">
        <f t="shared" ref="Q132" si="99">IF((P132-P131)&gt;0,P132-P131,"-")</f>
        <v>1.2731481481481513E-4</v>
      </c>
      <c r="R132" s="366"/>
      <c r="S132" s="82" t="str">
        <f>IFERROR(IF(VLOOKUP(E132,Beíró!B:T,19,FALSE)-D132=0,"ok","hiba"),"")</f>
        <v/>
      </c>
      <c r="T132" s="82" t="str">
        <f>IFERROR(IF(VLOOKUP(E132,Beíró!B:T,17,FALSE)-P132=0,"ok","hiba"),"")</f>
        <v/>
      </c>
    </row>
    <row r="133" spans="3:20" ht="19.95" customHeight="1" outlineLevel="1" x14ac:dyDescent="0.25">
      <c r="C133" s="364" t="s">
        <v>10</v>
      </c>
      <c r="D133" s="256">
        <v>3</v>
      </c>
      <c r="E133" s="256">
        <f>IFERROR(VLOOKUP(D133,'Eredmények rsz szerint'!$P$131:$T$145,4,FALSE),"")</f>
        <v>75</v>
      </c>
      <c r="F133" s="255" t="str">
        <f>IFERROR(VLOOKUP($E133,Rajtlista!$B:$I,2,FALSE),"")</f>
        <v>Tamás Bence</v>
      </c>
      <c r="G133" s="256" t="str">
        <f t="shared" si="98"/>
        <v>II.</v>
      </c>
      <c r="H133" s="428">
        <f>IFERROR(VLOOKUP($E133,Rajtlista!$B:$I,4,FALSE),"")</f>
        <v>38831</v>
      </c>
      <c r="I133" s="331" t="str">
        <f>IFERROR(VLOOKUP($E133,Rajtlista!$B:$I,5,FALSE),"")</f>
        <v>Borsod-A-Z</v>
      </c>
      <c r="J133" s="443" t="str">
        <f>IFERROR(VLOOKUP($E133,Rajtlista!$B:$I,6,FALSE),"")</f>
        <v>Miskolci Könyves Kálmán Általános Iskola és Alapfokú Művészeti Iskola</v>
      </c>
      <c r="K133" s="256"/>
      <c r="L133" s="299" t="str">
        <f>IFERROR(VLOOKUP($E133,Beíró!$B:$T,10,FALSE),"")</f>
        <v/>
      </c>
      <c r="M133" s="300" t="str">
        <f>IFERROR(VLOOKUP($E133,Beíró!$B:$T,11,FALSE),"")</f>
        <v/>
      </c>
      <c r="N133" s="300" t="str">
        <f>IFERROR(VLOOKUP($E133,Beíró!$B:$T,12,FALSE),"")</f>
        <v/>
      </c>
      <c r="O133" s="301" t="str">
        <f>IFERROR(VLOOKUP($E133,Beíró!$B:$T,13,FALSE),"")</f>
        <v/>
      </c>
      <c r="P133" s="303">
        <f>IFERROR(VLOOKUP($E133,'Eredmények rsz szerint'!B:P,14,FALSE),0)</f>
        <v>1.9212962962962962E-3</v>
      </c>
      <c r="Q133" s="365">
        <f t="shared" ref="Q133" si="100">IF((P133-P131)&gt;0,P133-P131,"-")</f>
        <v>3.5879629629629629E-4</v>
      </c>
      <c r="R133" s="366"/>
      <c r="S133" s="82" t="str">
        <f>IFERROR(IF(VLOOKUP(E133,Beíró!B:T,19,FALSE)-D133=0,"ok","hiba"),"")</f>
        <v/>
      </c>
      <c r="T133" s="82" t="str">
        <f>IFERROR(IF(VLOOKUP(E133,Beíró!B:T,17,FALSE)-P133=0,"ok","hiba"),"")</f>
        <v/>
      </c>
    </row>
    <row r="134" spans="3:20" ht="19.95" customHeight="1" outlineLevel="1" x14ac:dyDescent="0.25">
      <c r="C134" s="364" t="s">
        <v>11</v>
      </c>
      <c r="D134" s="256">
        <v>4</v>
      </c>
      <c r="E134" s="256">
        <f>IFERROR(VLOOKUP(D134,'Eredmények rsz szerint'!$P$131:$T$145,4,FALSE),"")</f>
        <v>77</v>
      </c>
      <c r="F134" s="255" t="str">
        <f>IFERROR(VLOOKUP($E134,Rajtlista!$B:$I,2,FALSE),"")</f>
        <v>Móczár András</v>
      </c>
      <c r="G134" s="256" t="str">
        <f t="shared" si="98"/>
        <v>III.</v>
      </c>
      <c r="H134" s="428">
        <f>IFERROR(VLOOKUP($E134,Rajtlista!$B:$I,4,FALSE),"")</f>
        <v>38826</v>
      </c>
      <c r="I134" s="331" t="str">
        <f>IFERROR(VLOOKUP($E134,Rajtlista!$B:$I,5,FALSE),"")</f>
        <v>Heves</v>
      </c>
      <c r="J134" s="443" t="str">
        <f>IFERROR(VLOOKUP($E134,Rajtlista!$B:$I,6,FALSE),"")</f>
        <v>Felső-Mátrai Zakupszky László Általános Iskola és Óvoda</v>
      </c>
      <c r="K134" s="256"/>
      <c r="L134" s="299" t="str">
        <f>IFERROR(VLOOKUP($E134,Beíró!$B:$T,10,FALSE),"")</f>
        <v/>
      </c>
      <c r="M134" s="300" t="str">
        <f>IFERROR(VLOOKUP($E134,Beíró!$B:$T,11,FALSE),"")</f>
        <v/>
      </c>
      <c r="N134" s="300" t="str">
        <f>IFERROR(VLOOKUP($E134,Beíró!$B:$T,12,FALSE),"")</f>
        <v/>
      </c>
      <c r="O134" s="301" t="str">
        <f>IFERROR(VLOOKUP($E134,Beíró!$B:$T,13,FALSE),"")</f>
        <v/>
      </c>
      <c r="P134" s="303">
        <f>IFERROR(VLOOKUP($E134,'Eredmények rsz szerint'!B:P,14,FALSE),0)</f>
        <v>2.0833333333333333E-3</v>
      </c>
      <c r="Q134" s="365">
        <f t="shared" ref="Q134" si="101">IF((P134-P131)&gt;0,P134-P131,"-")</f>
        <v>5.2083333333333343E-4</v>
      </c>
      <c r="R134" s="366"/>
      <c r="S134" s="82" t="str">
        <f>IFERROR(IF(VLOOKUP(E134,Beíró!B:T,19,FALSE)-D134=0,"ok","hiba"),"")</f>
        <v/>
      </c>
      <c r="T134" s="82" t="str">
        <f>IFERROR(IF(VLOOKUP(E134,Beíró!B:T,17,FALSE)-P134=0,"ok","hiba"),"")</f>
        <v/>
      </c>
    </row>
    <row r="135" spans="3:20" ht="19.95" customHeight="1" outlineLevel="1" x14ac:dyDescent="0.25">
      <c r="C135" s="364" t="s">
        <v>12</v>
      </c>
      <c r="D135" s="256">
        <v>5</v>
      </c>
      <c r="E135" s="256">
        <f>IFERROR(VLOOKUP(D135,'Eredmények rsz szerint'!$P$131:$T$145,4,FALSE),"")</f>
        <v>74</v>
      </c>
      <c r="F135" s="255" t="str">
        <f>IFERROR(VLOOKUP($E135,Rajtlista!$B:$I,2,FALSE),"")</f>
        <v>Kis-Benedek Márk</v>
      </c>
      <c r="G135" s="256" t="str">
        <f t="shared" si="98"/>
        <v>4.</v>
      </c>
      <c r="H135" s="428">
        <f>IFERROR(VLOOKUP($E135,Rajtlista!$B:$I,4,FALSE),"")</f>
        <v>39024</v>
      </c>
      <c r="I135" s="331" t="str">
        <f>IFERROR(VLOOKUP($E135,Rajtlista!$B:$I,5,FALSE),"")</f>
        <v>Heves</v>
      </c>
      <c r="J135" s="443" t="str">
        <f>IFERROR(VLOOKUP($E135,Rajtlista!$B:$I,6,FALSE),"")</f>
        <v>Gyöngyössolymosi Nagy Gyula Katolikus Általános Iskola és Alapfokú Művészeti Iskola</v>
      </c>
      <c r="K135" s="256"/>
      <c r="L135" s="299" t="str">
        <f>IFERROR(VLOOKUP($E135,Beíró!$B:$T,10,FALSE),"")</f>
        <v/>
      </c>
      <c r="M135" s="300" t="str">
        <f>IFERROR(VLOOKUP($E135,Beíró!$B:$T,11,FALSE),"")</f>
        <v/>
      </c>
      <c r="N135" s="300" t="str">
        <f>IFERROR(VLOOKUP($E135,Beíró!$B:$T,12,FALSE),"")</f>
        <v/>
      </c>
      <c r="O135" s="301" t="str">
        <f>IFERROR(VLOOKUP($E135,Beíró!$B:$T,13,FALSE),"")</f>
        <v/>
      </c>
      <c r="P135" s="303">
        <f>IFERROR(VLOOKUP($E135,'Eredmények rsz szerint'!B:P,14,FALSE),0)</f>
        <v>2.0949074074074073E-3</v>
      </c>
      <c r="Q135" s="365">
        <f t="shared" ref="Q135" si="102">IF((P135-P131)&gt;0,P135-P131,"-")</f>
        <v>5.3240740740740744E-4</v>
      </c>
      <c r="R135" s="366"/>
      <c r="S135" s="82" t="str">
        <f>IFERROR(IF(VLOOKUP(E135,Beíró!B:T,19,FALSE)-D135=0,"ok","hiba"),"")</f>
        <v/>
      </c>
      <c r="T135" s="82" t="str">
        <f>IFERROR(IF(VLOOKUP(E135,Beíró!B:T,17,FALSE)-P135=0,"ok","hiba"),"")</f>
        <v/>
      </c>
    </row>
    <row r="136" spans="3:20" ht="19.95" customHeight="1" outlineLevel="1" x14ac:dyDescent="0.25">
      <c r="C136" s="364" t="s">
        <v>13</v>
      </c>
      <c r="D136" s="256">
        <v>6</v>
      </c>
      <c r="E136" s="256">
        <f>IFERROR(VLOOKUP(D136,'Eredmények rsz szerint'!$P$131:$T$145,4,FALSE),"")</f>
        <v>83</v>
      </c>
      <c r="F136" s="255" t="str">
        <f>IFERROR(VLOOKUP($E136,Rajtlista!$B:$I,2,FALSE),"")</f>
        <v>Cseke Búlcsu Levente</v>
      </c>
      <c r="G136" s="256" t="str">
        <f t="shared" si="98"/>
        <v>5.</v>
      </c>
      <c r="H136" s="428">
        <f>IFERROR(VLOOKUP($E136,Rajtlista!$B:$I,4,FALSE),"")</f>
        <v>38602</v>
      </c>
      <c r="I136" s="331" t="str">
        <f>IFERROR(VLOOKUP($E136,Rajtlista!$B:$I,5,FALSE),"")</f>
        <v>Budapest</v>
      </c>
      <c r="J136" s="443" t="str">
        <f>IFERROR(VLOOKUP($E136,Rajtlista!$B:$I,6,FALSE),"")</f>
        <v>Budapest I. Kerületi Szilágyi Erzsébet Gimnázium</v>
      </c>
      <c r="K136" s="256"/>
      <c r="L136" s="299" t="str">
        <f>IFERROR(VLOOKUP($E136,Beíró!$B:$T,10,FALSE),"")</f>
        <v/>
      </c>
      <c r="M136" s="300" t="str">
        <f>IFERROR(VLOOKUP($E136,Beíró!$B:$T,11,FALSE),"")</f>
        <v/>
      </c>
      <c r="N136" s="300" t="str">
        <f>IFERROR(VLOOKUP($E136,Beíró!$B:$T,12,FALSE),"")</f>
        <v/>
      </c>
      <c r="O136" s="301" t="str">
        <f>IFERROR(VLOOKUP($E136,Beíró!$B:$T,13,FALSE),"")</f>
        <v/>
      </c>
      <c r="P136" s="303">
        <f>IFERROR(VLOOKUP($E136,'Eredmények rsz szerint'!B:P,14,FALSE),0)</f>
        <v>2.2222222222222222E-3</v>
      </c>
      <c r="Q136" s="365">
        <f t="shared" ref="Q136" si="103">IF((P136-P131)&gt;0,P136-P131,"-")</f>
        <v>6.5972222222222235E-4</v>
      </c>
      <c r="R136" s="366"/>
      <c r="S136" s="82" t="str">
        <f>IFERROR(IF(VLOOKUP(E136,Beíró!B:T,19,FALSE)-D136=0,"ok","hiba"),"")</f>
        <v/>
      </c>
      <c r="T136" s="82" t="str">
        <f>IFERROR(IF(VLOOKUP(E136,Beíró!B:T,17,FALSE)-P136=0,"ok","hiba"),"")</f>
        <v/>
      </c>
    </row>
    <row r="137" spans="3:20" ht="19.95" customHeight="1" outlineLevel="1" x14ac:dyDescent="0.25">
      <c r="C137" s="364" t="s">
        <v>14</v>
      </c>
      <c r="D137" s="256">
        <v>7</v>
      </c>
      <c r="E137" s="256">
        <f>IFERROR(VLOOKUP(D137,'Eredmények rsz szerint'!$P$131:$T$145,4,FALSE),"")</f>
        <v>80</v>
      </c>
      <c r="F137" s="255" t="str">
        <f>IFERROR(VLOOKUP($E137,Rajtlista!$B:$I,2,FALSE),"")</f>
        <v>Zemen Dániel</v>
      </c>
      <c r="G137" s="256" t="str">
        <f t="shared" si="98"/>
        <v>6.</v>
      </c>
      <c r="H137" s="428">
        <f>IFERROR(VLOOKUP($E137,Rajtlista!$B:$I,4,FALSE),"")</f>
        <v>38981</v>
      </c>
      <c r="I137" s="331" t="str">
        <f>IFERROR(VLOOKUP($E137,Rajtlista!$B:$I,5,FALSE),"")</f>
        <v>Budapest</v>
      </c>
      <c r="J137" s="443" t="str">
        <f>IFERROR(VLOOKUP($E137,Rajtlista!$B:$I,6,FALSE),"")</f>
        <v>Újbudai Bocskai István Általános Iskola</v>
      </c>
      <c r="K137" s="256"/>
      <c r="L137" s="299" t="str">
        <f>IFERROR(VLOOKUP($E137,Beíró!$B:$T,10,FALSE),"")</f>
        <v/>
      </c>
      <c r="M137" s="300" t="str">
        <f>IFERROR(VLOOKUP($E137,Beíró!$B:$T,11,FALSE),"")</f>
        <v/>
      </c>
      <c r="N137" s="300" t="str">
        <f>IFERROR(VLOOKUP($E137,Beíró!$B:$T,12,FALSE),"")</f>
        <v/>
      </c>
      <c r="O137" s="301" t="str">
        <f>IFERROR(VLOOKUP($E137,Beíró!$B:$T,13,FALSE),"")</f>
        <v/>
      </c>
      <c r="P137" s="303">
        <f>IFERROR(VLOOKUP($E137,'Eredmények rsz szerint'!B:P,14,FALSE),0)</f>
        <v>4.3287037037037035E-3</v>
      </c>
      <c r="Q137" s="365">
        <f t="shared" ref="Q137" si="104">IF((P137-P131)&gt;0,P137-P131,"-")</f>
        <v>2.7662037037037039E-3</v>
      </c>
      <c r="R137" s="366"/>
      <c r="S137" s="82" t="str">
        <f>IFERROR(IF(VLOOKUP(E137,Beíró!B:T,19,FALSE)-D137=0,"ok","hiba"),"")</f>
        <v/>
      </c>
      <c r="T137" s="82" t="str">
        <f>IFERROR(IF(VLOOKUP(E137,Beíró!B:T,17,FALSE)-P137=0,"ok","hiba"),"")</f>
        <v/>
      </c>
    </row>
    <row r="138" spans="3:20" ht="19.95" customHeight="1" outlineLevel="1" x14ac:dyDescent="0.25">
      <c r="C138" s="364" t="s">
        <v>15</v>
      </c>
      <c r="D138" s="256">
        <v>8</v>
      </c>
      <c r="E138" s="256">
        <f>IFERROR(VLOOKUP(D138,'Eredmények rsz szerint'!$P$131:$T$145,4,FALSE),"")</f>
        <v>78</v>
      </c>
      <c r="F138" s="255" t="str">
        <f>IFERROR(VLOOKUP($E138,Rajtlista!$B:$I,2,FALSE),"")</f>
        <v>Pápay Dávid Márk</v>
      </c>
      <c r="G138" s="256" t="str">
        <f t="shared" si="98"/>
        <v>7.</v>
      </c>
      <c r="H138" s="428">
        <f>IFERROR(VLOOKUP($E138,Rajtlista!$B:$I,4,FALSE),"")</f>
        <v>38778</v>
      </c>
      <c r="I138" s="331" t="str">
        <f>IFERROR(VLOOKUP($E138,Rajtlista!$B:$I,5,FALSE),"")</f>
        <v>Budapest</v>
      </c>
      <c r="J138" s="443" t="str">
        <f>IFERROR(VLOOKUP($E138,Rajtlista!$B:$I,6,FALSE),"")</f>
        <v>Svábhegyi Jókai Mór Általános Iskola és Német Nemzetiségi Általános Iskola</v>
      </c>
      <c r="K138" s="256"/>
      <c r="L138" s="299" t="str">
        <f>IFERROR(VLOOKUP($E138,Beíró!$B:$T,10,FALSE),"")</f>
        <v/>
      </c>
      <c r="M138" s="300" t="str">
        <f>IFERROR(VLOOKUP($E138,Beíró!$B:$T,11,FALSE),"")</f>
        <v/>
      </c>
      <c r="N138" s="300" t="str">
        <f>IFERROR(VLOOKUP($E138,Beíró!$B:$T,12,FALSE),"")</f>
        <v/>
      </c>
      <c r="O138" s="301" t="str">
        <f>IFERROR(VLOOKUP($E138,Beíró!$B:$T,13,FALSE),"")</f>
        <v/>
      </c>
      <c r="P138" s="303">
        <f>IFERROR(VLOOKUP($E138,'Eredmények rsz szerint'!B:P,14,FALSE),0)</f>
        <v>4.5717592592592589E-3</v>
      </c>
      <c r="Q138" s="365">
        <f t="shared" ref="Q138" si="105">IF((P138-P131)&gt;0,P138-P131,"-")</f>
        <v>3.0092592592592593E-3</v>
      </c>
      <c r="R138" s="366"/>
      <c r="S138" s="82" t="str">
        <f>IFERROR(IF(VLOOKUP(E138,Beíró!B:T,19,FALSE)-D138=0,"ok","hiba"),"")</f>
        <v/>
      </c>
      <c r="T138" s="82" t="str">
        <f>IFERROR(IF(VLOOKUP(E138,Beíró!B:T,17,FALSE)-P138=0,"ok","hiba"),"")</f>
        <v/>
      </c>
    </row>
    <row r="139" spans="3:20" ht="19.95" customHeight="1" outlineLevel="1" x14ac:dyDescent="0.25">
      <c r="C139" s="364" t="s">
        <v>16</v>
      </c>
      <c r="D139" s="256">
        <v>9</v>
      </c>
      <c r="E139" s="256" t="str">
        <f>IFERROR(VLOOKUP(D139,'Eredmények rsz szerint'!$P$131:$T$145,4,FALSE),"")</f>
        <v/>
      </c>
      <c r="F139" s="255" t="str">
        <f>IFERROR(VLOOKUP($E139,Rajtlista!$B:$I,2,FALSE),"")</f>
        <v/>
      </c>
      <c r="G139" s="256" t="str">
        <f t="shared" si="98"/>
        <v>8.</v>
      </c>
      <c r="H139" s="428" t="str">
        <f>IFERROR(VLOOKUP($E139,Rajtlista!$B:$I,4,FALSE),"")</f>
        <v/>
      </c>
      <c r="I139" s="331" t="str">
        <f>IFERROR(VLOOKUP($E139,Rajtlista!$B:$I,5,FALSE),"")</f>
        <v/>
      </c>
      <c r="J139" s="443" t="str">
        <f>IFERROR(VLOOKUP($E139,Rajtlista!$B:$I,6,FALSE),"")</f>
        <v/>
      </c>
      <c r="K139" s="256"/>
      <c r="L139" s="299" t="str">
        <f>IFERROR(VLOOKUP($E139,Beíró!$B:$T,10,FALSE),"")</f>
        <v/>
      </c>
      <c r="M139" s="300" t="str">
        <f>IFERROR(VLOOKUP($E139,Beíró!$B:$T,11,FALSE),"")</f>
        <v/>
      </c>
      <c r="N139" s="300" t="str">
        <f>IFERROR(VLOOKUP($E139,Beíró!$B:$T,12,FALSE),"")</f>
        <v/>
      </c>
      <c r="O139" s="301" t="str">
        <f>IFERROR(VLOOKUP($E139,Beíró!$B:$T,13,FALSE),"")</f>
        <v/>
      </c>
      <c r="P139" s="303">
        <f>IFERROR(VLOOKUP($E139,'Eredmények rsz szerint'!B:P,14,FALSE),0)</f>
        <v>0</v>
      </c>
      <c r="Q139" s="365" t="str">
        <f t="shared" ref="Q139" si="106">IF((P139-P131)&gt;0,P139-P131,"-")</f>
        <v>-</v>
      </c>
      <c r="R139" s="366"/>
      <c r="S139" s="82" t="str">
        <f>IFERROR(IF(VLOOKUP(E139,Beíró!B:T,19,FALSE)-D139=0,"ok","hiba"),"")</f>
        <v/>
      </c>
      <c r="T139" s="82" t="str">
        <f>IFERROR(IF(VLOOKUP(E139,Beíró!B:T,17,FALSE)-P139=0,"ok","hiba"),"")</f>
        <v/>
      </c>
    </row>
    <row r="140" spans="3:20" ht="19.95" customHeight="1" outlineLevel="1" x14ac:dyDescent="0.25">
      <c r="C140" s="364" t="s">
        <v>17</v>
      </c>
      <c r="D140" s="256">
        <v>10</v>
      </c>
      <c r="E140" s="256" t="str">
        <f>IFERROR(VLOOKUP(D140,'Eredmények rsz szerint'!$P$131:$T$145,4,FALSE),"")</f>
        <v/>
      </c>
      <c r="F140" s="255" t="str">
        <f>IFERROR(VLOOKUP($E140,Rajtlista!$B:$I,2,FALSE),"")</f>
        <v/>
      </c>
      <c r="G140" s="256" t="str">
        <f t="shared" si="98"/>
        <v>9.</v>
      </c>
      <c r="H140" s="428" t="str">
        <f>IFERROR(VLOOKUP($E140,Rajtlista!$B:$I,4,FALSE),"")</f>
        <v/>
      </c>
      <c r="I140" s="331" t="str">
        <f>IFERROR(VLOOKUP($E140,Rajtlista!$B:$I,5,FALSE),"")</f>
        <v/>
      </c>
      <c r="J140" s="443" t="str">
        <f>IFERROR(VLOOKUP($E140,Rajtlista!$B:$I,6,FALSE),"")</f>
        <v/>
      </c>
      <c r="K140" s="256"/>
      <c r="L140" s="299" t="str">
        <f>IFERROR(VLOOKUP($E140,Beíró!$B:$T,10,FALSE),"")</f>
        <v/>
      </c>
      <c r="M140" s="300" t="str">
        <f>IFERROR(VLOOKUP($E140,Beíró!$B:$T,11,FALSE),"")</f>
        <v/>
      </c>
      <c r="N140" s="300" t="str">
        <f>IFERROR(VLOOKUP($E140,Beíró!$B:$T,12,FALSE),"")</f>
        <v/>
      </c>
      <c r="O140" s="301" t="str">
        <f>IFERROR(VLOOKUP($E140,Beíró!$B:$T,13,FALSE),"")</f>
        <v/>
      </c>
      <c r="P140" s="303">
        <f>IFERROR(VLOOKUP($E140,'Eredmények rsz szerint'!B:P,14,FALSE),0)</f>
        <v>0</v>
      </c>
      <c r="Q140" s="365" t="str">
        <f t="shared" ref="Q140" si="107">IF((P140-P131)&gt;0,P140-P131,"-")</f>
        <v>-</v>
      </c>
      <c r="R140" s="366"/>
      <c r="S140" s="82" t="str">
        <f>IFERROR(IF(VLOOKUP(E140,Beíró!B:T,19,FALSE)-D140=0,"ok","hiba"),"")</f>
        <v/>
      </c>
      <c r="T140" s="82" t="str">
        <f>IFERROR(IF(VLOOKUP(E140,Beíró!B:T,17,FALSE)-P140=0,"ok","hiba"),"")</f>
        <v/>
      </c>
    </row>
    <row r="141" spans="3:20" ht="19.95" customHeight="1" outlineLevel="1" x14ac:dyDescent="0.25">
      <c r="C141" s="364" t="s">
        <v>18</v>
      </c>
      <c r="D141" s="256">
        <v>11</v>
      </c>
      <c r="E141" s="256" t="str">
        <f>IFERROR(VLOOKUP(D141,'Eredmények rsz szerint'!$P$131:$T$145,4,FALSE),"")</f>
        <v/>
      </c>
      <c r="F141" s="255" t="str">
        <f>IFERROR(VLOOKUP($E141,Rajtlista!$B:$I,2,FALSE),"")</f>
        <v/>
      </c>
      <c r="G141" s="256" t="str">
        <f t="shared" si="98"/>
        <v>10.</v>
      </c>
      <c r="H141" s="428" t="str">
        <f>IFERROR(VLOOKUP($E141,Rajtlista!$B:$I,4,FALSE),"")</f>
        <v/>
      </c>
      <c r="I141" s="331" t="str">
        <f>IFERROR(VLOOKUP($E141,Rajtlista!$B:$I,5,FALSE),"")</f>
        <v/>
      </c>
      <c r="J141" s="443" t="str">
        <f>IFERROR(VLOOKUP($E141,Rajtlista!$B:$I,6,FALSE),"")</f>
        <v/>
      </c>
      <c r="K141" s="256"/>
      <c r="L141" s="299" t="str">
        <f>IFERROR(VLOOKUP($E141,Beíró!$B:$T,10,FALSE),"")</f>
        <v/>
      </c>
      <c r="M141" s="300" t="str">
        <f>IFERROR(VLOOKUP($E141,Beíró!$B:$T,11,FALSE),"")</f>
        <v/>
      </c>
      <c r="N141" s="300" t="str">
        <f>IFERROR(VLOOKUP($E141,Beíró!$B:$T,12,FALSE),"")</f>
        <v/>
      </c>
      <c r="O141" s="301" t="str">
        <f>IFERROR(VLOOKUP($E141,Beíró!$B:$T,13,FALSE),"")</f>
        <v/>
      </c>
      <c r="P141" s="303">
        <f>IFERROR(VLOOKUP($E141,'Eredmények rsz szerint'!B:P,14,FALSE),0)</f>
        <v>0</v>
      </c>
      <c r="Q141" s="365" t="str">
        <f t="shared" ref="Q141" si="108">IF((P141-P131)&gt;0,P141-P131,"-")</f>
        <v>-</v>
      </c>
      <c r="R141" s="366"/>
      <c r="S141" s="82" t="str">
        <f>IFERROR(IF(VLOOKUP(E141,Beíró!B:T,19,FALSE)-D141=0,"ok","hiba"),"")</f>
        <v/>
      </c>
      <c r="T141" s="82" t="str">
        <f>IFERROR(IF(VLOOKUP(E141,Beíró!B:T,17,FALSE)-P141=0,"ok","hiba"),"")</f>
        <v/>
      </c>
    </row>
    <row r="142" spans="3:20" ht="19.95" hidden="1" customHeight="1" outlineLevel="1" x14ac:dyDescent="0.25">
      <c r="C142" s="364" t="s">
        <v>19</v>
      </c>
      <c r="D142" s="256">
        <v>12</v>
      </c>
      <c r="E142" s="256" t="str">
        <f>IFERROR(VLOOKUP(D142,'Eredmények rsz szerint'!$P$131:$T$145,4,FALSE),"")</f>
        <v/>
      </c>
      <c r="F142" s="255" t="str">
        <f>IFERROR(VLOOKUP($E142,Rajtlista!$B:$I,2,FALSE),"")</f>
        <v/>
      </c>
      <c r="G142" s="256" t="str">
        <f t="shared" si="98"/>
        <v>11.</v>
      </c>
      <c r="H142" s="428" t="str">
        <f>IFERROR(VLOOKUP($E142,Rajtlista!$B:$I,4,FALSE),"")</f>
        <v/>
      </c>
      <c r="I142" s="331" t="str">
        <f>IFERROR(VLOOKUP($E142,Rajtlista!$B:$I,5,FALSE),"")</f>
        <v/>
      </c>
      <c r="J142" s="443" t="str">
        <f>IFERROR(VLOOKUP($E142,Rajtlista!$B:$I,6,FALSE),"")</f>
        <v/>
      </c>
      <c r="K142" s="256"/>
      <c r="L142" s="299" t="str">
        <f>IFERROR(VLOOKUP($E142,Beíró!$B:$T,10,FALSE),"")</f>
        <v/>
      </c>
      <c r="M142" s="300" t="str">
        <f>IFERROR(VLOOKUP($E142,Beíró!$B:$T,11,FALSE),"")</f>
        <v/>
      </c>
      <c r="N142" s="300" t="str">
        <f>IFERROR(VLOOKUP($E142,Beíró!$B:$T,12,FALSE),"")</f>
        <v/>
      </c>
      <c r="O142" s="301" t="str">
        <f>IFERROR(VLOOKUP($E142,Beíró!$B:$T,13,FALSE),"")</f>
        <v/>
      </c>
      <c r="P142" s="303">
        <f>IFERROR(VLOOKUP($E142,'Eredmények rsz szerint'!B:P,14,FALSE),0)</f>
        <v>0</v>
      </c>
      <c r="Q142" s="365" t="str">
        <f t="shared" ref="Q142" si="109">IF((P142-P131)&gt;0,P142-P131,"-")</f>
        <v>-</v>
      </c>
      <c r="R142" s="366"/>
      <c r="S142" s="82" t="str">
        <f>IFERROR(IF(VLOOKUP(E142,Beíró!B:T,19,FALSE)-D142=0,"ok","hiba"),"")</f>
        <v/>
      </c>
      <c r="T142" s="82" t="str">
        <f>IFERROR(IF(VLOOKUP(E142,Beíró!B:T,17,FALSE)-P142=0,"ok","hiba"),"")</f>
        <v/>
      </c>
    </row>
    <row r="143" spans="3:20" ht="19.95" hidden="1" customHeight="1" outlineLevel="1" x14ac:dyDescent="0.25">
      <c r="C143" s="364" t="s">
        <v>20</v>
      </c>
      <c r="D143" s="256">
        <v>13</v>
      </c>
      <c r="E143" s="256" t="str">
        <f>IFERROR(VLOOKUP(D143,'Eredmények rsz szerint'!$P$131:$T$145,4,FALSE),"")</f>
        <v/>
      </c>
      <c r="F143" s="255" t="str">
        <f>IFERROR(VLOOKUP($E143,Rajtlista!$B:$I,2,FALSE),"")</f>
        <v/>
      </c>
      <c r="G143" s="256" t="str">
        <f t="shared" si="98"/>
        <v>12.</v>
      </c>
      <c r="H143" s="428" t="str">
        <f>IFERROR(VLOOKUP($E143,Rajtlista!$B:$I,4,FALSE),"")</f>
        <v/>
      </c>
      <c r="I143" s="331" t="str">
        <f>IFERROR(VLOOKUP($E143,Rajtlista!$B:$I,5,FALSE),"")</f>
        <v/>
      </c>
      <c r="J143" s="443" t="str">
        <f>IFERROR(VLOOKUP($E143,Rajtlista!$B:$I,6,FALSE),"")</f>
        <v/>
      </c>
      <c r="K143" s="256"/>
      <c r="L143" s="299" t="str">
        <f>IFERROR(VLOOKUP($E143,Beíró!$B:$T,10,FALSE),"")</f>
        <v/>
      </c>
      <c r="M143" s="300" t="str">
        <f>IFERROR(VLOOKUP($E143,Beíró!$B:$T,11,FALSE),"")</f>
        <v/>
      </c>
      <c r="N143" s="300" t="str">
        <f>IFERROR(VLOOKUP($E143,Beíró!$B:$T,12,FALSE),"")</f>
        <v/>
      </c>
      <c r="O143" s="301" t="str">
        <f>IFERROR(VLOOKUP($E143,Beíró!$B:$T,13,FALSE),"")</f>
        <v/>
      </c>
      <c r="P143" s="303">
        <f>IFERROR(VLOOKUP($E143,'Eredmények rsz szerint'!B:P,14,FALSE),0)</f>
        <v>0</v>
      </c>
      <c r="Q143" s="365" t="str">
        <f t="shared" ref="Q143" si="110">IF((P143-P131)&gt;0,P143-P131,"-")</f>
        <v>-</v>
      </c>
      <c r="R143" s="366"/>
      <c r="S143" s="82" t="str">
        <f>IFERROR(IF(VLOOKUP(E143,Beíró!B:T,19,FALSE)-D143=0,"ok","hiba"),"")</f>
        <v/>
      </c>
      <c r="T143" s="82" t="str">
        <f>IFERROR(IF(VLOOKUP(E143,Beíró!B:T,17,FALSE)-P143=0,"ok","hiba"),"")</f>
        <v/>
      </c>
    </row>
    <row r="144" spans="3:20" ht="19.95" hidden="1" customHeight="1" outlineLevel="1" x14ac:dyDescent="0.25">
      <c r="C144" s="364" t="s">
        <v>21</v>
      </c>
      <c r="D144" s="256">
        <v>14</v>
      </c>
      <c r="E144" s="256" t="str">
        <f>IFERROR(VLOOKUP(D144,'Eredmények rsz szerint'!$P$131:$T$145,4,FALSE),"")</f>
        <v/>
      </c>
      <c r="F144" s="255" t="str">
        <f>IFERROR(VLOOKUP($E144,Rajtlista!$B:$I,2,FALSE),"")</f>
        <v/>
      </c>
      <c r="G144" s="256" t="str">
        <f t="shared" si="98"/>
        <v>13.</v>
      </c>
      <c r="H144" s="428" t="str">
        <f>IFERROR(VLOOKUP($E144,Rajtlista!$B:$I,4,FALSE),"")</f>
        <v/>
      </c>
      <c r="I144" s="331" t="str">
        <f>IFERROR(VLOOKUP($E144,Rajtlista!$B:$I,5,FALSE),"")</f>
        <v/>
      </c>
      <c r="J144" s="443" t="str">
        <f>IFERROR(VLOOKUP($E144,Rajtlista!$B:$I,6,FALSE),"")</f>
        <v/>
      </c>
      <c r="K144" s="256"/>
      <c r="L144" s="299" t="str">
        <f>IFERROR(VLOOKUP($E144,Beíró!$B:$T,10,FALSE),"")</f>
        <v/>
      </c>
      <c r="M144" s="300" t="str">
        <f>IFERROR(VLOOKUP($E144,Beíró!$B:$T,11,FALSE),"")</f>
        <v/>
      </c>
      <c r="N144" s="300" t="str">
        <f>IFERROR(VLOOKUP($E144,Beíró!$B:$T,12,FALSE),"")</f>
        <v/>
      </c>
      <c r="O144" s="301" t="str">
        <f>IFERROR(VLOOKUP($E144,Beíró!$B:$T,13,FALSE),"")</f>
        <v/>
      </c>
      <c r="P144" s="303">
        <f>IFERROR(VLOOKUP($E144,'Eredmények rsz szerint'!B:P,14,FALSE),0)</f>
        <v>0</v>
      </c>
      <c r="Q144" s="365" t="str">
        <f t="shared" ref="Q144" si="111">IF((P144-P131)&gt;0,P144-P131,"-")</f>
        <v>-</v>
      </c>
      <c r="R144" s="366"/>
      <c r="S144" s="82" t="str">
        <f>IFERROR(IF(VLOOKUP(E144,Beíró!B:T,19,FALSE)-D144=0,"ok","hiba"),"")</f>
        <v/>
      </c>
      <c r="T144" s="82" t="str">
        <f>IFERROR(IF(VLOOKUP(E144,Beíró!B:T,17,FALSE)-P144=0,"ok","hiba"),"")</f>
        <v/>
      </c>
    </row>
    <row r="145" spans="3:20" ht="19.95" hidden="1" customHeight="1" outlineLevel="1" x14ac:dyDescent="0.25">
      <c r="C145" s="364" t="s">
        <v>22</v>
      </c>
      <c r="D145" s="256">
        <v>15</v>
      </c>
      <c r="E145" s="256" t="str">
        <f>IFERROR(VLOOKUP(D145,'Eredmények rsz szerint'!$P$131:$T$145,4,FALSE),"")</f>
        <v/>
      </c>
      <c r="F145" s="255" t="str">
        <f>IFERROR(VLOOKUP($E145,Rajtlista!$B:$I,2,FALSE),"")</f>
        <v/>
      </c>
      <c r="G145" s="256" t="str">
        <f t="shared" si="98"/>
        <v>14.</v>
      </c>
      <c r="H145" s="428" t="str">
        <f>IFERROR(VLOOKUP($E145,Rajtlista!$B:$I,4,FALSE),"")</f>
        <v/>
      </c>
      <c r="I145" s="331" t="str">
        <f>IFERROR(VLOOKUP($E145,Rajtlista!$B:$I,5,FALSE),"")</f>
        <v/>
      </c>
      <c r="J145" s="443" t="str">
        <f>IFERROR(VLOOKUP($E145,Rajtlista!$B:$I,6,FALSE),"")</f>
        <v/>
      </c>
      <c r="K145" s="256"/>
      <c r="L145" s="299" t="str">
        <f>IFERROR(VLOOKUP($E145,Beíró!$B:$T,10,FALSE),"")</f>
        <v/>
      </c>
      <c r="M145" s="300" t="str">
        <f>IFERROR(VLOOKUP($E145,Beíró!$B:$T,11,FALSE),"")</f>
        <v/>
      </c>
      <c r="N145" s="300" t="str">
        <f>IFERROR(VLOOKUP($E145,Beíró!$B:$T,12,FALSE),"")</f>
        <v/>
      </c>
      <c r="O145" s="301" t="str">
        <f>IFERROR(VLOOKUP($E145,Beíró!$B:$T,13,FALSE),"")</f>
        <v/>
      </c>
      <c r="P145" s="303">
        <f>IFERROR(VLOOKUP($E145,'Eredmények rsz szerint'!B:P,14,FALSE),0)</f>
        <v>0</v>
      </c>
      <c r="Q145" s="365" t="str">
        <f t="shared" ref="Q145" si="112">IF((P145-P131)&gt;0,P145-P131,"-")</f>
        <v>-</v>
      </c>
      <c r="R145" s="366"/>
      <c r="S145" s="82" t="str">
        <f>IFERROR(IF(VLOOKUP(E145,Beíró!B:T,19,FALSE)-D145=0,"ok","hiba"),"")</f>
        <v/>
      </c>
      <c r="T145" s="82" t="str">
        <f>IFERROR(IF(VLOOKUP(E145,Beíró!B:T,17,FALSE)-P145=0,"ok","hiba"),"")</f>
        <v/>
      </c>
    </row>
    <row r="146" spans="3:20" ht="19.95" customHeight="1" outlineLevel="1" thickBot="1" x14ac:dyDescent="0.3">
      <c r="C146" s="334"/>
      <c r="D146" s="336"/>
      <c r="E146" s="367">
        <v>0</v>
      </c>
      <c r="F146" s="335"/>
      <c r="G146" s="336"/>
      <c r="H146" s="429"/>
      <c r="I146" s="336"/>
      <c r="J146" s="432"/>
      <c r="K146" s="336"/>
      <c r="L146" s="337"/>
      <c r="M146" s="337"/>
      <c r="N146" s="337"/>
      <c r="O146" s="337"/>
      <c r="P146" s="339"/>
      <c r="Q146" s="368"/>
      <c r="R146" s="357"/>
      <c r="S146" s="82" t="str">
        <f>IFERROR(IF(VLOOKUP(E146,Beíró!B:T,19,FALSE)-D146=0,"ok","hiba"),"")</f>
        <v/>
      </c>
      <c r="T146" s="82" t="str">
        <f>IFERROR(IF(VLOOKUP(E146,Beíró!B:T,17,FALSE)-P146=0,"ok","hiba"),"")</f>
        <v/>
      </c>
    </row>
    <row r="147" spans="3:20" s="359" customFormat="1" ht="19.95" customHeight="1" x14ac:dyDescent="0.25">
      <c r="C147" s="369"/>
      <c r="D147" s="370"/>
      <c r="E147" s="370" t="str">
        <f>+Rajtlista!B147</f>
        <v>V. kcs. Leány (2003-2004) - 2 km szabadstílus</v>
      </c>
      <c r="F147" s="371"/>
      <c r="G147" s="370"/>
      <c r="H147" s="440"/>
      <c r="I147" s="370"/>
      <c r="J147" s="444"/>
      <c r="K147" s="373"/>
      <c r="L147" s="374" t="e">
        <f>'Lövészet beíró'!G141</f>
        <v>#N/A</v>
      </c>
      <c r="M147" s="281" t="e">
        <f>'Lövészet beíró'!H141</f>
        <v>#N/A</v>
      </c>
      <c r="N147" s="281" t="e">
        <f>'Lövészet beíró'!I141</f>
        <v>#N/A</v>
      </c>
      <c r="O147" s="282" t="e">
        <f>'Lövészet beíró'!J141</f>
        <v>#N/A</v>
      </c>
      <c r="P147" s="375"/>
      <c r="Q147" s="376"/>
      <c r="R147" s="357"/>
      <c r="S147" s="82" t="str">
        <f>IFERROR(IF(VLOOKUP(E147,Beíró!B:T,19,FALSE)-D147=0,"ok","hiba"),"")</f>
        <v>ok</v>
      </c>
      <c r="T147" s="82" t="str">
        <f>IFERROR(IF(VLOOKUP(E147,Beíró!B:T,17,FALSE)-P147=0,"ok","hiba"),"")</f>
        <v>ok</v>
      </c>
    </row>
    <row r="148" spans="3:20" ht="19.95" customHeight="1" outlineLevel="1" x14ac:dyDescent="0.25">
      <c r="C148" s="360" t="s">
        <v>5</v>
      </c>
      <c r="D148" s="288">
        <v>1</v>
      </c>
      <c r="E148" s="253">
        <f>IFERROR(VLOOKUP(D148,'Eredmények rsz szerint'!$P$148:$T$162,4,FALSE),"")</f>
        <v>86</v>
      </c>
      <c r="F148" s="287" t="str">
        <f>IFERROR(VLOOKUP($E148,Rajtlista!$B:$I,2,FALSE),"")</f>
        <v>Kocsik Eszter</v>
      </c>
      <c r="G148" s="288">
        <f>+C147</f>
        <v>0</v>
      </c>
      <c r="H148" s="427">
        <f>IFERROR(VLOOKUP($E148,Rajtlista!$B:$I,4,FALSE),"")</f>
        <v>38157</v>
      </c>
      <c r="I148" s="328" t="str">
        <f>IFERROR(VLOOKUP($E148,Rajtlista!$B:$I,5,FALSE),"")</f>
        <v>Heves</v>
      </c>
      <c r="J148" s="442" t="str">
        <f>IFERROR(VLOOKUP($E148,Rajtlista!$B:$I,6,FALSE),"")</f>
        <v>Neumann János Gimnázium, Szakgimnázium és Kollégium</v>
      </c>
      <c r="K148" s="288"/>
      <c r="L148" s="291" t="str">
        <f>IFERROR(VLOOKUP($E148,Beíró!$B:$T,10,FALSE),"")</f>
        <v/>
      </c>
      <c r="M148" s="292" t="str">
        <f>IFERROR(VLOOKUP($E148,Beíró!$B:$T,11,FALSE),"")</f>
        <v/>
      </c>
      <c r="N148" s="292" t="str">
        <f>IFERROR(VLOOKUP($E148,Beíró!$B:$T,12,FALSE),"")</f>
        <v/>
      </c>
      <c r="O148" s="293" t="str">
        <f>IFERROR(VLOOKUP($E148,Beíró!$B:$T,13,FALSE),"")</f>
        <v/>
      </c>
      <c r="P148" s="295">
        <f>IFERROR(VLOOKUP($E148,'Eredmények rsz szerint'!B:P,14,FALSE),0)</f>
        <v>3.2986111111111111E-3</v>
      </c>
      <c r="Q148" s="362" t="str">
        <f t="shared" ref="Q148" si="113">IF((P148-P148)&gt;0,P148-P148,"-")</f>
        <v>-</v>
      </c>
      <c r="R148" s="363"/>
      <c r="S148" s="82" t="str">
        <f>IFERROR(IF(VLOOKUP(E148,Beíró!B:T,19,FALSE)-D148=0,"ok","hiba"),"")</f>
        <v/>
      </c>
      <c r="T148" s="82" t="str">
        <f>IFERROR(IF(VLOOKUP(E148,Beíró!B:T,17,FALSE)-P148=0,"ok","hiba"),"")</f>
        <v/>
      </c>
    </row>
    <row r="149" spans="3:20" ht="19.95" customHeight="1" outlineLevel="1" x14ac:dyDescent="0.25">
      <c r="C149" s="364" t="s">
        <v>6</v>
      </c>
      <c r="D149" s="256">
        <v>2</v>
      </c>
      <c r="E149" s="256" t="str">
        <f>IFERROR(VLOOKUP(D149,'Eredmények rsz szerint'!$P$148:$T$162,4,FALSE),"")</f>
        <v/>
      </c>
      <c r="F149" s="255" t="str">
        <f>IFERROR(VLOOKUP($E149,Rajtlista!$B:$I,2,FALSE),"")</f>
        <v/>
      </c>
      <c r="G149" s="256" t="str">
        <f t="shared" ref="G149:G162" si="114">+C148</f>
        <v>I.</v>
      </c>
      <c r="H149" s="428" t="str">
        <f>IFERROR(VLOOKUP($E149,Rajtlista!$B:$I,4,FALSE),"")</f>
        <v/>
      </c>
      <c r="I149" s="331" t="str">
        <f>IFERROR(VLOOKUP($E149,Rajtlista!$B:$I,5,FALSE),"")</f>
        <v/>
      </c>
      <c r="J149" s="443" t="str">
        <f>IFERROR(VLOOKUP($E149,Rajtlista!$B:$I,6,FALSE),"")</f>
        <v/>
      </c>
      <c r="K149" s="256"/>
      <c r="L149" s="299" t="str">
        <f>IFERROR(VLOOKUP($E149,Beíró!$B:$T,10,FALSE),"")</f>
        <v/>
      </c>
      <c r="M149" s="300" t="str">
        <f>IFERROR(VLOOKUP($E149,Beíró!$B:$T,11,FALSE),"")</f>
        <v/>
      </c>
      <c r="N149" s="300" t="str">
        <f>IFERROR(VLOOKUP($E149,Beíró!$B:$T,12,FALSE),"")</f>
        <v/>
      </c>
      <c r="O149" s="301" t="str">
        <f>IFERROR(VLOOKUP($E149,Beíró!$B:$T,13,FALSE),"")</f>
        <v/>
      </c>
      <c r="P149" s="303">
        <f>IFERROR(VLOOKUP($E149,'Eredmények rsz szerint'!B:P,14,FALSE),0)</f>
        <v>0</v>
      </c>
      <c r="Q149" s="365" t="str">
        <f t="shared" ref="Q149" si="115">IF((P149-P148)&gt;0,P149-P148,"-")</f>
        <v>-</v>
      </c>
      <c r="R149" s="366"/>
      <c r="S149" s="82" t="str">
        <f>IFERROR(IF(VLOOKUP(E149,Beíró!B:T,19,FALSE)-D149=0,"ok","hiba"),"")</f>
        <v/>
      </c>
      <c r="T149" s="82" t="str">
        <f>IFERROR(IF(VLOOKUP(E149,Beíró!B:T,17,FALSE)-P149=0,"ok","hiba"),"")</f>
        <v/>
      </c>
    </row>
    <row r="150" spans="3:20" ht="19.95" hidden="1" customHeight="1" outlineLevel="1" x14ac:dyDescent="0.25">
      <c r="C150" s="364" t="s">
        <v>10</v>
      </c>
      <c r="D150" s="256">
        <v>3</v>
      </c>
      <c r="E150" s="256" t="str">
        <f>IFERROR(VLOOKUP(D150,'Eredmények rsz szerint'!$P$148:$T$162,4,FALSE),"")</f>
        <v/>
      </c>
      <c r="F150" s="255" t="str">
        <f>IFERROR(VLOOKUP($E150,Rajtlista!$B:$I,2,FALSE),"")</f>
        <v/>
      </c>
      <c r="G150" s="256" t="str">
        <f t="shared" si="114"/>
        <v>II.</v>
      </c>
      <c r="H150" s="428" t="str">
        <f>IFERROR(VLOOKUP($E150,Rajtlista!$B:$I,4,FALSE),"")</f>
        <v/>
      </c>
      <c r="I150" s="331" t="str">
        <f>IFERROR(VLOOKUP($E150,Rajtlista!$B:$I,5,FALSE),"")</f>
        <v/>
      </c>
      <c r="J150" s="443" t="str">
        <f>IFERROR(VLOOKUP($E150,Rajtlista!$B:$I,6,FALSE),"")</f>
        <v/>
      </c>
      <c r="K150" s="256"/>
      <c r="L150" s="299" t="str">
        <f>IFERROR(VLOOKUP($E150,Beíró!$B:$T,10,FALSE),"")</f>
        <v/>
      </c>
      <c r="M150" s="300" t="str">
        <f>IFERROR(VLOOKUP($E150,Beíró!$B:$T,11,FALSE),"")</f>
        <v/>
      </c>
      <c r="N150" s="300" t="str">
        <f>IFERROR(VLOOKUP($E150,Beíró!$B:$T,12,FALSE),"")</f>
        <v/>
      </c>
      <c r="O150" s="301" t="str">
        <f>IFERROR(VLOOKUP($E150,Beíró!$B:$T,13,FALSE),"")</f>
        <v/>
      </c>
      <c r="P150" s="303">
        <f>IFERROR(VLOOKUP($E150,'Eredmények rsz szerint'!B:P,14,FALSE),0)</f>
        <v>0</v>
      </c>
      <c r="Q150" s="365" t="str">
        <f t="shared" ref="Q150" si="116">IF((P150-P148)&gt;0,P150-P148,"-")</f>
        <v>-</v>
      </c>
      <c r="R150" s="366"/>
      <c r="S150" s="82" t="str">
        <f>IFERROR(IF(VLOOKUP(E150,Beíró!B:T,19,FALSE)-D150=0,"ok","hiba"),"")</f>
        <v/>
      </c>
      <c r="T150" s="82" t="str">
        <f>IFERROR(IF(VLOOKUP(E150,Beíró!B:T,17,FALSE)-P150=0,"ok","hiba"),"")</f>
        <v/>
      </c>
    </row>
    <row r="151" spans="3:20" ht="19.95" hidden="1" customHeight="1" outlineLevel="1" x14ac:dyDescent="0.25">
      <c r="C151" s="364" t="s">
        <v>11</v>
      </c>
      <c r="D151" s="256">
        <v>4</v>
      </c>
      <c r="E151" s="256" t="str">
        <f>IFERROR(VLOOKUP(D151,'Eredmények rsz szerint'!$P$148:$T$162,4,FALSE),"")</f>
        <v/>
      </c>
      <c r="F151" s="255" t="str">
        <f>IFERROR(VLOOKUP($E151,Rajtlista!$B:$I,2,FALSE),"")</f>
        <v/>
      </c>
      <c r="G151" s="256" t="str">
        <f t="shared" si="114"/>
        <v>III.</v>
      </c>
      <c r="H151" s="428" t="str">
        <f>IFERROR(VLOOKUP($E151,Rajtlista!$B:$I,4,FALSE),"")</f>
        <v/>
      </c>
      <c r="I151" s="331" t="str">
        <f>IFERROR(VLOOKUP($E151,Rajtlista!$B:$I,5,FALSE),"")</f>
        <v/>
      </c>
      <c r="J151" s="443" t="str">
        <f>IFERROR(VLOOKUP($E151,Rajtlista!$B:$I,6,FALSE),"")</f>
        <v/>
      </c>
      <c r="K151" s="256"/>
      <c r="L151" s="299" t="str">
        <f>IFERROR(VLOOKUP($E151,Beíró!$B:$T,10,FALSE),"")</f>
        <v/>
      </c>
      <c r="M151" s="300" t="str">
        <f>IFERROR(VLOOKUP($E151,Beíró!$B:$T,11,FALSE),"")</f>
        <v/>
      </c>
      <c r="N151" s="300" t="str">
        <f>IFERROR(VLOOKUP($E151,Beíró!$B:$T,12,FALSE),"")</f>
        <v/>
      </c>
      <c r="O151" s="301" t="str">
        <f>IFERROR(VLOOKUP($E151,Beíró!$B:$T,13,FALSE),"")</f>
        <v/>
      </c>
      <c r="P151" s="303">
        <f>IFERROR(VLOOKUP($E151,'Eredmények rsz szerint'!B:P,14,FALSE),0)</f>
        <v>0</v>
      </c>
      <c r="Q151" s="365" t="str">
        <f t="shared" ref="Q151" si="117">IF((P151-P148)&gt;0,P151-P148,"-")</f>
        <v>-</v>
      </c>
      <c r="R151" s="366"/>
      <c r="S151" s="82" t="str">
        <f>IFERROR(IF(VLOOKUP(E151,Beíró!B:T,19,FALSE)-D151=0,"ok","hiba"),"")</f>
        <v/>
      </c>
      <c r="T151" s="82" t="str">
        <f>IFERROR(IF(VLOOKUP(E151,Beíró!B:T,17,FALSE)-P151=0,"ok","hiba"),"")</f>
        <v/>
      </c>
    </row>
    <row r="152" spans="3:20" ht="19.95" hidden="1" customHeight="1" outlineLevel="1" x14ac:dyDescent="0.25">
      <c r="C152" s="364" t="s">
        <v>12</v>
      </c>
      <c r="D152" s="256">
        <v>5</v>
      </c>
      <c r="E152" s="256" t="str">
        <f>IFERROR(VLOOKUP(D152,'Eredmények rsz szerint'!$P$148:$T$162,4,FALSE),"")</f>
        <v/>
      </c>
      <c r="F152" s="255" t="str">
        <f>IFERROR(VLOOKUP($E152,Rajtlista!$B:$I,2,FALSE),"")</f>
        <v/>
      </c>
      <c r="G152" s="256" t="str">
        <f t="shared" si="114"/>
        <v>4.</v>
      </c>
      <c r="H152" s="428" t="str">
        <f>IFERROR(VLOOKUP($E152,Rajtlista!$B:$I,4,FALSE),"")</f>
        <v/>
      </c>
      <c r="I152" s="331" t="str">
        <f>IFERROR(VLOOKUP($E152,Rajtlista!$B:$I,5,FALSE),"")</f>
        <v/>
      </c>
      <c r="J152" s="443" t="str">
        <f>IFERROR(VLOOKUP($E152,Rajtlista!$B:$I,6,FALSE),"")</f>
        <v/>
      </c>
      <c r="K152" s="256"/>
      <c r="L152" s="299" t="str">
        <f>IFERROR(VLOOKUP($E152,Beíró!$B:$T,10,FALSE),"")</f>
        <v/>
      </c>
      <c r="M152" s="300" t="str">
        <f>IFERROR(VLOOKUP($E152,Beíró!$B:$T,11,FALSE),"")</f>
        <v/>
      </c>
      <c r="N152" s="300" t="str">
        <f>IFERROR(VLOOKUP($E152,Beíró!$B:$T,12,FALSE),"")</f>
        <v/>
      </c>
      <c r="O152" s="301" t="str">
        <f>IFERROR(VLOOKUP($E152,Beíró!$B:$T,13,FALSE),"")</f>
        <v/>
      </c>
      <c r="P152" s="303">
        <f>IFERROR(VLOOKUP($E152,'Eredmények rsz szerint'!B:P,14,FALSE),0)</f>
        <v>0</v>
      </c>
      <c r="Q152" s="365" t="str">
        <f t="shared" ref="Q152" si="118">IF((P152-P148)&gt;0,P152-P148,"-")</f>
        <v>-</v>
      </c>
      <c r="R152" s="366"/>
      <c r="S152" s="82" t="str">
        <f>IFERROR(IF(VLOOKUP(E152,Beíró!B:T,19,FALSE)-D152=0,"ok","hiba"),"")</f>
        <v/>
      </c>
      <c r="T152" s="82" t="str">
        <f>IFERROR(IF(VLOOKUP(E152,Beíró!B:T,17,FALSE)-P152=0,"ok","hiba"),"")</f>
        <v/>
      </c>
    </row>
    <row r="153" spans="3:20" ht="19.95" hidden="1" customHeight="1" outlineLevel="1" x14ac:dyDescent="0.25">
      <c r="C153" s="364" t="s">
        <v>13</v>
      </c>
      <c r="D153" s="256">
        <v>6</v>
      </c>
      <c r="E153" s="256" t="str">
        <f>IFERROR(VLOOKUP(D153,'Eredmények rsz szerint'!$P$148:$T$162,4,FALSE),"")</f>
        <v/>
      </c>
      <c r="F153" s="255" t="str">
        <f>IFERROR(VLOOKUP($E153,Rajtlista!$B:$I,2,FALSE),"")</f>
        <v/>
      </c>
      <c r="G153" s="256" t="str">
        <f t="shared" si="114"/>
        <v>5.</v>
      </c>
      <c r="H153" s="428" t="str">
        <f>IFERROR(VLOOKUP($E153,Rajtlista!$B:$I,4,FALSE),"")</f>
        <v/>
      </c>
      <c r="I153" s="331" t="str">
        <f>IFERROR(VLOOKUP($E153,Rajtlista!$B:$I,5,FALSE),"")</f>
        <v/>
      </c>
      <c r="J153" s="443" t="str">
        <f>IFERROR(VLOOKUP($E153,Rajtlista!$B:$I,6,FALSE),"")</f>
        <v/>
      </c>
      <c r="K153" s="256"/>
      <c r="L153" s="299" t="str">
        <f>IFERROR(VLOOKUP($E153,Beíró!$B:$T,10,FALSE),"")</f>
        <v/>
      </c>
      <c r="M153" s="300" t="str">
        <f>IFERROR(VLOOKUP($E153,Beíró!$B:$T,11,FALSE),"")</f>
        <v/>
      </c>
      <c r="N153" s="300" t="str">
        <f>IFERROR(VLOOKUP($E153,Beíró!$B:$T,12,FALSE),"")</f>
        <v/>
      </c>
      <c r="O153" s="301" t="str">
        <f>IFERROR(VLOOKUP($E153,Beíró!$B:$T,13,FALSE),"")</f>
        <v/>
      </c>
      <c r="P153" s="303">
        <f>IFERROR(VLOOKUP($E153,'Eredmények rsz szerint'!B:P,14,FALSE),0)</f>
        <v>0</v>
      </c>
      <c r="Q153" s="365" t="str">
        <f t="shared" ref="Q153" si="119">IF((P153-P148)&gt;0,P153-P148,"-")</f>
        <v>-</v>
      </c>
      <c r="R153" s="366"/>
      <c r="S153" s="82" t="str">
        <f>IFERROR(IF(VLOOKUP(E153,Beíró!B:T,19,FALSE)-D153=0,"ok","hiba"),"")</f>
        <v/>
      </c>
      <c r="T153" s="82" t="str">
        <f>IFERROR(IF(VLOOKUP(E153,Beíró!B:T,17,FALSE)-P153=0,"ok","hiba"),"")</f>
        <v/>
      </c>
    </row>
    <row r="154" spans="3:20" ht="19.95" hidden="1" customHeight="1" outlineLevel="1" x14ac:dyDescent="0.25">
      <c r="C154" s="364" t="s">
        <v>14</v>
      </c>
      <c r="D154" s="256">
        <v>7</v>
      </c>
      <c r="E154" s="256" t="str">
        <f>IFERROR(VLOOKUP(D154,'Eredmények rsz szerint'!$P$148:$T$162,4,FALSE),"")</f>
        <v/>
      </c>
      <c r="F154" s="255" t="str">
        <f>IFERROR(VLOOKUP($E154,Rajtlista!$B:$I,2,FALSE),"")</f>
        <v/>
      </c>
      <c r="G154" s="256" t="str">
        <f t="shared" si="114"/>
        <v>6.</v>
      </c>
      <c r="H154" s="428" t="str">
        <f>IFERROR(VLOOKUP($E154,Rajtlista!$B:$I,4,FALSE),"")</f>
        <v/>
      </c>
      <c r="I154" s="331" t="str">
        <f>IFERROR(VLOOKUP($E154,Rajtlista!$B:$I,5,FALSE),"")</f>
        <v/>
      </c>
      <c r="J154" s="443" t="str">
        <f>IFERROR(VLOOKUP($E154,Rajtlista!$B:$I,6,FALSE),"")</f>
        <v/>
      </c>
      <c r="K154" s="256"/>
      <c r="L154" s="299" t="str">
        <f>IFERROR(VLOOKUP($E154,Beíró!$B:$T,10,FALSE),"")</f>
        <v/>
      </c>
      <c r="M154" s="300" t="str">
        <f>IFERROR(VLOOKUP($E154,Beíró!$B:$T,11,FALSE),"")</f>
        <v/>
      </c>
      <c r="N154" s="300" t="str">
        <f>IFERROR(VLOOKUP($E154,Beíró!$B:$T,12,FALSE),"")</f>
        <v/>
      </c>
      <c r="O154" s="301" t="str">
        <f>IFERROR(VLOOKUP($E154,Beíró!$B:$T,13,FALSE),"")</f>
        <v/>
      </c>
      <c r="P154" s="303">
        <f>IFERROR(VLOOKUP($E154,'Eredmények rsz szerint'!B:P,14,FALSE),0)</f>
        <v>0</v>
      </c>
      <c r="Q154" s="365" t="str">
        <f t="shared" ref="Q154" si="120">IF((P154-P148)&gt;0,P154-P148,"-")</f>
        <v>-</v>
      </c>
      <c r="R154" s="366"/>
      <c r="S154" s="82" t="str">
        <f>IFERROR(IF(VLOOKUP(E154,Beíró!B:T,19,FALSE)-D154=0,"ok","hiba"),"")</f>
        <v/>
      </c>
      <c r="T154" s="82" t="str">
        <f>IFERROR(IF(VLOOKUP(E154,Beíró!B:T,17,FALSE)-P154=0,"ok","hiba"),"")</f>
        <v/>
      </c>
    </row>
    <row r="155" spans="3:20" ht="19.95" hidden="1" customHeight="1" outlineLevel="1" x14ac:dyDescent="0.25">
      <c r="C155" s="364" t="s">
        <v>15</v>
      </c>
      <c r="D155" s="256">
        <v>8</v>
      </c>
      <c r="E155" s="256" t="str">
        <f>IFERROR(VLOOKUP(D155,'Eredmények rsz szerint'!$P$148:$T$162,4,FALSE),"")</f>
        <v/>
      </c>
      <c r="F155" s="255" t="str">
        <f>IFERROR(VLOOKUP($E155,Rajtlista!$B:$I,2,FALSE),"")</f>
        <v/>
      </c>
      <c r="G155" s="256" t="str">
        <f t="shared" si="114"/>
        <v>7.</v>
      </c>
      <c r="H155" s="428" t="str">
        <f>IFERROR(VLOOKUP($E155,Rajtlista!$B:$I,4,FALSE),"")</f>
        <v/>
      </c>
      <c r="I155" s="331" t="str">
        <f>IFERROR(VLOOKUP($E155,Rajtlista!$B:$I,5,FALSE),"")</f>
        <v/>
      </c>
      <c r="J155" s="443" t="str">
        <f>IFERROR(VLOOKUP($E155,Rajtlista!$B:$I,6,FALSE),"")</f>
        <v/>
      </c>
      <c r="K155" s="256"/>
      <c r="L155" s="299" t="str">
        <f>IFERROR(VLOOKUP($E155,Beíró!$B:$T,10,FALSE),"")</f>
        <v/>
      </c>
      <c r="M155" s="300" t="str">
        <f>IFERROR(VLOOKUP($E155,Beíró!$B:$T,11,FALSE),"")</f>
        <v/>
      </c>
      <c r="N155" s="300" t="str">
        <f>IFERROR(VLOOKUP($E155,Beíró!$B:$T,12,FALSE),"")</f>
        <v/>
      </c>
      <c r="O155" s="301" t="str">
        <f>IFERROR(VLOOKUP($E155,Beíró!$B:$T,13,FALSE),"")</f>
        <v/>
      </c>
      <c r="P155" s="303">
        <f>IFERROR(VLOOKUP($E155,'Eredmények rsz szerint'!B:P,14,FALSE),0)</f>
        <v>0</v>
      </c>
      <c r="Q155" s="365" t="str">
        <f t="shared" ref="Q155" si="121">IF((P155-P148)&gt;0,P155-P148,"-")</f>
        <v>-</v>
      </c>
      <c r="R155" s="366"/>
      <c r="S155" s="82" t="str">
        <f>IFERROR(IF(VLOOKUP(E155,Beíró!B:T,19,FALSE)-D155=0,"ok","hiba"),"")</f>
        <v/>
      </c>
      <c r="T155" s="82" t="str">
        <f>IFERROR(IF(VLOOKUP(E155,Beíró!B:T,17,FALSE)-P155=0,"ok","hiba"),"")</f>
        <v/>
      </c>
    </row>
    <row r="156" spans="3:20" ht="19.95" hidden="1" customHeight="1" outlineLevel="1" x14ac:dyDescent="0.25">
      <c r="C156" s="364" t="s">
        <v>16</v>
      </c>
      <c r="D156" s="256">
        <v>9</v>
      </c>
      <c r="E156" s="256" t="str">
        <f>IFERROR(VLOOKUP(D156,'Eredmények rsz szerint'!$P$148:$T$162,4,FALSE),"")</f>
        <v/>
      </c>
      <c r="F156" s="255" t="str">
        <f>IFERROR(VLOOKUP($E156,Rajtlista!$B:$I,2,FALSE),"")</f>
        <v/>
      </c>
      <c r="G156" s="256" t="str">
        <f t="shared" si="114"/>
        <v>8.</v>
      </c>
      <c r="H156" s="428" t="str">
        <f>IFERROR(VLOOKUP($E156,Rajtlista!$B:$I,4,FALSE),"")</f>
        <v/>
      </c>
      <c r="I156" s="331" t="str">
        <f>IFERROR(VLOOKUP($E156,Rajtlista!$B:$I,5,FALSE),"")</f>
        <v/>
      </c>
      <c r="J156" s="443" t="str">
        <f>IFERROR(VLOOKUP($E156,Rajtlista!$B:$I,6,FALSE),"")</f>
        <v/>
      </c>
      <c r="K156" s="256"/>
      <c r="L156" s="299" t="str">
        <f>IFERROR(VLOOKUP($E156,Beíró!$B:$T,10,FALSE),"")</f>
        <v/>
      </c>
      <c r="M156" s="300" t="str">
        <f>IFERROR(VLOOKUP($E156,Beíró!$B:$T,11,FALSE),"")</f>
        <v/>
      </c>
      <c r="N156" s="300" t="str">
        <f>IFERROR(VLOOKUP($E156,Beíró!$B:$T,12,FALSE),"")</f>
        <v/>
      </c>
      <c r="O156" s="301" t="str">
        <f>IFERROR(VLOOKUP($E156,Beíró!$B:$T,13,FALSE),"")</f>
        <v/>
      </c>
      <c r="P156" s="303">
        <f>IFERROR(VLOOKUP($E156,'Eredmények rsz szerint'!B:P,14,FALSE),0)</f>
        <v>0</v>
      </c>
      <c r="Q156" s="365" t="str">
        <f t="shared" ref="Q156" si="122">IF((P156-P148)&gt;0,P156-P148,"-")</f>
        <v>-</v>
      </c>
      <c r="R156" s="366"/>
      <c r="S156" s="82" t="str">
        <f>IFERROR(IF(VLOOKUP(E156,Beíró!B:T,19,FALSE)-D156=0,"ok","hiba"),"")</f>
        <v/>
      </c>
      <c r="T156" s="82" t="str">
        <f>IFERROR(IF(VLOOKUP(E156,Beíró!B:T,17,FALSE)-P156=0,"ok","hiba"),"")</f>
        <v/>
      </c>
    </row>
    <row r="157" spans="3:20" ht="19.95" hidden="1" customHeight="1" outlineLevel="1" x14ac:dyDescent="0.25">
      <c r="C157" s="364" t="s">
        <v>17</v>
      </c>
      <c r="D157" s="256">
        <v>10</v>
      </c>
      <c r="E157" s="256" t="str">
        <f>IFERROR(VLOOKUP(D157,'Eredmények rsz szerint'!$P$148:$T$162,4,FALSE),"")</f>
        <v/>
      </c>
      <c r="F157" s="255" t="str">
        <f>IFERROR(VLOOKUP($E157,Rajtlista!$B:$I,2,FALSE),"")</f>
        <v/>
      </c>
      <c r="G157" s="256" t="str">
        <f t="shared" si="114"/>
        <v>9.</v>
      </c>
      <c r="H157" s="428" t="str">
        <f>IFERROR(VLOOKUP($E157,Rajtlista!$B:$I,4,FALSE),"")</f>
        <v/>
      </c>
      <c r="I157" s="331" t="str">
        <f>IFERROR(VLOOKUP($E157,Rajtlista!$B:$I,5,FALSE),"")</f>
        <v/>
      </c>
      <c r="J157" s="443" t="str">
        <f>IFERROR(VLOOKUP($E157,Rajtlista!$B:$I,6,FALSE),"")</f>
        <v/>
      </c>
      <c r="K157" s="256"/>
      <c r="L157" s="299" t="str">
        <f>IFERROR(VLOOKUP($E157,Beíró!$B:$T,10,FALSE),"")</f>
        <v/>
      </c>
      <c r="M157" s="300" t="str">
        <f>IFERROR(VLOOKUP($E157,Beíró!$B:$T,11,FALSE),"")</f>
        <v/>
      </c>
      <c r="N157" s="300" t="str">
        <f>IFERROR(VLOOKUP($E157,Beíró!$B:$T,12,FALSE),"")</f>
        <v/>
      </c>
      <c r="O157" s="301" t="str">
        <f>IFERROR(VLOOKUP($E157,Beíró!$B:$T,13,FALSE),"")</f>
        <v/>
      </c>
      <c r="P157" s="303">
        <f>IFERROR(VLOOKUP($E157,'Eredmények rsz szerint'!B:P,14,FALSE),0)</f>
        <v>0</v>
      </c>
      <c r="Q157" s="365" t="str">
        <f t="shared" ref="Q157" si="123">IF((P157-P148)&gt;0,P157-P148,"-")</f>
        <v>-</v>
      </c>
      <c r="R157" s="366"/>
      <c r="S157" s="82" t="str">
        <f>IFERROR(IF(VLOOKUP(E157,Beíró!B:T,19,FALSE)-D157=0,"ok","hiba"),"")</f>
        <v/>
      </c>
      <c r="T157" s="82" t="str">
        <f>IFERROR(IF(VLOOKUP(E157,Beíró!B:T,17,FALSE)-P157=0,"ok","hiba"),"")</f>
        <v/>
      </c>
    </row>
    <row r="158" spans="3:20" ht="19.95" hidden="1" customHeight="1" outlineLevel="1" x14ac:dyDescent="0.25">
      <c r="C158" s="364" t="s">
        <v>18</v>
      </c>
      <c r="D158" s="256">
        <v>11</v>
      </c>
      <c r="E158" s="256" t="str">
        <f>IFERROR(VLOOKUP(D158,'Eredmények rsz szerint'!$P$148:$T$162,4,FALSE),"")</f>
        <v/>
      </c>
      <c r="F158" s="255" t="str">
        <f>IFERROR(VLOOKUP($E158,Rajtlista!$B:$I,2,FALSE),"")</f>
        <v/>
      </c>
      <c r="G158" s="256" t="str">
        <f t="shared" si="114"/>
        <v>10.</v>
      </c>
      <c r="H158" s="428" t="str">
        <f>IFERROR(VLOOKUP($E158,Rajtlista!$B:$I,4,FALSE),"")</f>
        <v/>
      </c>
      <c r="I158" s="331" t="str">
        <f>IFERROR(VLOOKUP($E158,Rajtlista!$B:$I,5,FALSE),"")</f>
        <v/>
      </c>
      <c r="J158" s="443" t="str">
        <f>IFERROR(VLOOKUP($E158,Rajtlista!$B:$I,6,FALSE),"")</f>
        <v/>
      </c>
      <c r="K158" s="256"/>
      <c r="L158" s="299" t="str">
        <f>IFERROR(VLOOKUP($E158,Beíró!$B:$T,10,FALSE),"")</f>
        <v/>
      </c>
      <c r="M158" s="300" t="str">
        <f>IFERROR(VLOOKUP($E158,Beíró!$B:$T,11,FALSE),"")</f>
        <v/>
      </c>
      <c r="N158" s="300" t="str">
        <f>IFERROR(VLOOKUP($E158,Beíró!$B:$T,12,FALSE),"")</f>
        <v/>
      </c>
      <c r="O158" s="301" t="str">
        <f>IFERROR(VLOOKUP($E158,Beíró!$B:$T,13,FALSE),"")</f>
        <v/>
      </c>
      <c r="P158" s="303">
        <f>IFERROR(VLOOKUP($E158,'Eredmények rsz szerint'!B:P,14,FALSE),0)</f>
        <v>0</v>
      </c>
      <c r="Q158" s="365" t="str">
        <f t="shared" ref="Q158" si="124">IF((P158-P148)&gt;0,P158-P148,"-")</f>
        <v>-</v>
      </c>
      <c r="R158" s="366"/>
      <c r="S158" s="82" t="str">
        <f>IFERROR(IF(VLOOKUP(E158,Beíró!B:T,19,FALSE)-D158=0,"ok","hiba"),"")</f>
        <v/>
      </c>
      <c r="T158" s="82" t="str">
        <f>IFERROR(IF(VLOOKUP(E158,Beíró!B:T,17,FALSE)-P158=0,"ok","hiba"),"")</f>
        <v/>
      </c>
    </row>
    <row r="159" spans="3:20" ht="19.95" hidden="1" customHeight="1" outlineLevel="1" x14ac:dyDescent="0.25">
      <c r="C159" s="364" t="s">
        <v>19</v>
      </c>
      <c r="D159" s="256">
        <v>12</v>
      </c>
      <c r="E159" s="256" t="str">
        <f>IFERROR(VLOOKUP(D159,'Eredmények rsz szerint'!$P$148:$T$162,4,FALSE),"")</f>
        <v/>
      </c>
      <c r="F159" s="255" t="str">
        <f>IFERROR(VLOOKUP($E159,Rajtlista!$B:$I,2,FALSE),"")</f>
        <v/>
      </c>
      <c r="G159" s="256" t="str">
        <f t="shared" si="114"/>
        <v>11.</v>
      </c>
      <c r="H159" s="428" t="str">
        <f>IFERROR(VLOOKUP($E159,Rajtlista!$B:$I,4,FALSE),"")</f>
        <v/>
      </c>
      <c r="I159" s="331" t="str">
        <f>IFERROR(VLOOKUP($E159,Rajtlista!$B:$I,5,FALSE),"")</f>
        <v/>
      </c>
      <c r="J159" s="443" t="str">
        <f>IFERROR(VLOOKUP($E159,Rajtlista!$B:$I,6,FALSE),"")</f>
        <v/>
      </c>
      <c r="K159" s="256"/>
      <c r="L159" s="299" t="str">
        <f>IFERROR(VLOOKUP($E159,Beíró!$B:$T,10,FALSE),"")</f>
        <v/>
      </c>
      <c r="M159" s="300" t="str">
        <f>IFERROR(VLOOKUP($E159,Beíró!$B:$T,11,FALSE),"")</f>
        <v/>
      </c>
      <c r="N159" s="300" t="str">
        <f>IFERROR(VLOOKUP($E159,Beíró!$B:$T,12,FALSE),"")</f>
        <v/>
      </c>
      <c r="O159" s="301" t="str">
        <f>IFERROR(VLOOKUP($E159,Beíró!$B:$T,13,FALSE),"")</f>
        <v/>
      </c>
      <c r="P159" s="303">
        <f>IFERROR(VLOOKUP($E159,'Eredmények rsz szerint'!B:P,14,FALSE),0)</f>
        <v>0</v>
      </c>
      <c r="Q159" s="365" t="str">
        <f t="shared" ref="Q159" si="125">IF((P159-P148)&gt;0,P159-P148,"-")</f>
        <v>-</v>
      </c>
      <c r="R159" s="366"/>
      <c r="S159" s="82" t="str">
        <f>IFERROR(IF(VLOOKUP(E159,Beíró!B:T,19,FALSE)-D159=0,"ok","hiba"),"")</f>
        <v/>
      </c>
      <c r="T159" s="82" t="str">
        <f>IFERROR(IF(VLOOKUP(E159,Beíró!B:T,17,FALSE)-P159=0,"ok","hiba"),"")</f>
        <v/>
      </c>
    </row>
    <row r="160" spans="3:20" ht="19.95" hidden="1" customHeight="1" outlineLevel="1" x14ac:dyDescent="0.25">
      <c r="C160" s="364" t="s">
        <v>20</v>
      </c>
      <c r="D160" s="256">
        <v>13</v>
      </c>
      <c r="E160" s="256" t="str">
        <f>IFERROR(VLOOKUP(D160,'Eredmények rsz szerint'!$P$148:$T$162,4,FALSE),"")</f>
        <v/>
      </c>
      <c r="F160" s="255" t="str">
        <f>IFERROR(VLOOKUP($E160,Rajtlista!$B:$I,2,FALSE),"")</f>
        <v/>
      </c>
      <c r="G160" s="256" t="str">
        <f t="shared" si="114"/>
        <v>12.</v>
      </c>
      <c r="H160" s="428" t="str">
        <f>IFERROR(VLOOKUP($E160,Rajtlista!$B:$I,4,FALSE),"")</f>
        <v/>
      </c>
      <c r="I160" s="331" t="str">
        <f>IFERROR(VLOOKUP($E160,Rajtlista!$B:$I,5,FALSE),"")</f>
        <v/>
      </c>
      <c r="J160" s="443" t="str">
        <f>IFERROR(VLOOKUP($E160,Rajtlista!$B:$I,6,FALSE),"")</f>
        <v/>
      </c>
      <c r="K160" s="256"/>
      <c r="L160" s="299" t="str">
        <f>IFERROR(VLOOKUP($E160,Beíró!$B:$T,10,FALSE),"")</f>
        <v/>
      </c>
      <c r="M160" s="300" t="str">
        <f>IFERROR(VLOOKUP($E160,Beíró!$B:$T,11,FALSE),"")</f>
        <v/>
      </c>
      <c r="N160" s="300" t="str">
        <f>IFERROR(VLOOKUP($E160,Beíró!$B:$T,12,FALSE),"")</f>
        <v/>
      </c>
      <c r="O160" s="301" t="str">
        <f>IFERROR(VLOOKUP($E160,Beíró!$B:$T,13,FALSE),"")</f>
        <v/>
      </c>
      <c r="P160" s="303">
        <f>IFERROR(VLOOKUP($E160,'Eredmények rsz szerint'!B:P,14,FALSE),0)</f>
        <v>0</v>
      </c>
      <c r="Q160" s="365" t="str">
        <f t="shared" ref="Q160" si="126">IF((P160-P148)&gt;0,P160-P148,"-")</f>
        <v>-</v>
      </c>
      <c r="R160" s="366"/>
      <c r="S160" s="82" t="str">
        <f>IFERROR(IF(VLOOKUP(E160,Beíró!B:T,19,FALSE)-D160=0,"ok","hiba"),"")</f>
        <v/>
      </c>
      <c r="T160" s="82" t="str">
        <f>IFERROR(IF(VLOOKUP(E160,Beíró!B:T,17,FALSE)-P160=0,"ok","hiba"),"")</f>
        <v/>
      </c>
    </row>
    <row r="161" spans="3:20" ht="19.95" hidden="1" customHeight="1" outlineLevel="1" x14ac:dyDescent="0.25">
      <c r="C161" s="364" t="s">
        <v>21</v>
      </c>
      <c r="D161" s="256">
        <v>14</v>
      </c>
      <c r="E161" s="256" t="str">
        <f>IFERROR(VLOOKUP(D161,'Eredmények rsz szerint'!$P$148:$T$162,4,FALSE),"")</f>
        <v/>
      </c>
      <c r="F161" s="255" t="str">
        <f>IFERROR(VLOOKUP($E161,Rajtlista!$B:$I,2,FALSE),"")</f>
        <v/>
      </c>
      <c r="G161" s="256" t="str">
        <f t="shared" si="114"/>
        <v>13.</v>
      </c>
      <c r="H161" s="428" t="str">
        <f>IFERROR(VLOOKUP($E161,Rajtlista!$B:$I,4,FALSE),"")</f>
        <v/>
      </c>
      <c r="I161" s="331" t="str">
        <f>IFERROR(VLOOKUP($E161,Rajtlista!$B:$I,5,FALSE),"")</f>
        <v/>
      </c>
      <c r="J161" s="443" t="str">
        <f>IFERROR(VLOOKUP($E161,Rajtlista!$B:$I,6,FALSE),"")</f>
        <v/>
      </c>
      <c r="K161" s="256"/>
      <c r="L161" s="299" t="str">
        <f>IFERROR(VLOOKUP($E161,Beíró!$B:$T,10,FALSE),"")</f>
        <v/>
      </c>
      <c r="M161" s="300" t="str">
        <f>IFERROR(VLOOKUP($E161,Beíró!$B:$T,11,FALSE),"")</f>
        <v/>
      </c>
      <c r="N161" s="300" t="str">
        <f>IFERROR(VLOOKUP($E161,Beíró!$B:$T,12,FALSE),"")</f>
        <v/>
      </c>
      <c r="O161" s="301" t="str">
        <f>IFERROR(VLOOKUP($E161,Beíró!$B:$T,13,FALSE),"")</f>
        <v/>
      </c>
      <c r="P161" s="303">
        <f>IFERROR(VLOOKUP($E161,'Eredmények rsz szerint'!B:P,14,FALSE),0)</f>
        <v>0</v>
      </c>
      <c r="Q161" s="365" t="str">
        <f t="shared" ref="Q161" si="127">IF((P161-P148)&gt;0,P161-P148,"-")</f>
        <v>-</v>
      </c>
      <c r="R161" s="366"/>
      <c r="S161" s="82" t="str">
        <f>IFERROR(IF(VLOOKUP(E161,Beíró!B:T,19,FALSE)-D161=0,"ok","hiba"),"")</f>
        <v/>
      </c>
      <c r="T161" s="82" t="str">
        <f>IFERROR(IF(VLOOKUP(E161,Beíró!B:T,17,FALSE)-P161=0,"ok","hiba"),"")</f>
        <v/>
      </c>
    </row>
    <row r="162" spans="3:20" ht="19.95" hidden="1" customHeight="1" outlineLevel="1" x14ac:dyDescent="0.25">
      <c r="C162" s="364" t="s">
        <v>22</v>
      </c>
      <c r="D162" s="256">
        <v>15</v>
      </c>
      <c r="E162" s="256" t="str">
        <f>IFERROR(VLOOKUP(D162,'Eredmények rsz szerint'!$P$148:$T$162,4,FALSE),"")</f>
        <v/>
      </c>
      <c r="F162" s="255" t="str">
        <f>IFERROR(VLOOKUP($E162,Rajtlista!$B:$I,2,FALSE),"")</f>
        <v/>
      </c>
      <c r="G162" s="256" t="str">
        <f t="shared" si="114"/>
        <v>14.</v>
      </c>
      <c r="H162" s="428" t="str">
        <f>IFERROR(VLOOKUP($E162,Rajtlista!$B:$I,4,FALSE),"")</f>
        <v/>
      </c>
      <c r="I162" s="331" t="str">
        <f>IFERROR(VLOOKUP($E162,Rajtlista!$B:$I,5,FALSE),"")</f>
        <v/>
      </c>
      <c r="J162" s="443" t="str">
        <f>IFERROR(VLOOKUP($E162,Rajtlista!$B:$I,6,FALSE),"")</f>
        <v/>
      </c>
      <c r="K162" s="256"/>
      <c r="L162" s="299" t="str">
        <f>IFERROR(VLOOKUP($E162,Beíró!$B:$T,10,FALSE),"")</f>
        <v/>
      </c>
      <c r="M162" s="300" t="str">
        <f>IFERROR(VLOOKUP($E162,Beíró!$B:$T,11,FALSE),"")</f>
        <v/>
      </c>
      <c r="N162" s="300" t="str">
        <f>IFERROR(VLOOKUP($E162,Beíró!$B:$T,12,FALSE),"")</f>
        <v/>
      </c>
      <c r="O162" s="301" t="str">
        <f>IFERROR(VLOOKUP($E162,Beíró!$B:$T,13,FALSE),"")</f>
        <v/>
      </c>
      <c r="P162" s="303">
        <f>IFERROR(VLOOKUP($E162,'Eredmények rsz szerint'!B:P,14,FALSE),0)</f>
        <v>0</v>
      </c>
      <c r="Q162" s="365" t="str">
        <f t="shared" ref="Q162" si="128">IF((P162-P148)&gt;0,P162-P148,"-")</f>
        <v>-</v>
      </c>
      <c r="R162" s="366"/>
      <c r="S162" s="82" t="str">
        <f>IFERROR(IF(VLOOKUP(E162,Beíró!B:T,19,FALSE)-D162=0,"ok","hiba"),"")</f>
        <v/>
      </c>
      <c r="T162" s="82" t="str">
        <f>IFERROR(IF(VLOOKUP(E162,Beíró!B:T,17,FALSE)-P162=0,"ok","hiba"),"")</f>
        <v/>
      </c>
    </row>
    <row r="163" spans="3:20" ht="19.95" customHeight="1" outlineLevel="1" thickBot="1" x14ac:dyDescent="0.3">
      <c r="C163" s="334"/>
      <c r="D163" s="336"/>
      <c r="E163" s="367">
        <v>0</v>
      </c>
      <c r="F163" s="335"/>
      <c r="G163" s="336"/>
      <c r="H163" s="429"/>
      <c r="I163" s="336"/>
      <c r="J163" s="432"/>
      <c r="K163" s="336"/>
      <c r="L163" s="337"/>
      <c r="M163" s="337"/>
      <c r="N163" s="337"/>
      <c r="O163" s="337"/>
      <c r="P163" s="339"/>
      <c r="Q163" s="368"/>
      <c r="R163" s="357"/>
      <c r="S163" s="82" t="str">
        <f>IFERROR(IF(VLOOKUP(E163,Beíró!B:T,19,FALSE)-D163=0,"ok","hiba"),"")</f>
        <v/>
      </c>
      <c r="T163" s="82" t="str">
        <f>IFERROR(IF(VLOOKUP(E163,Beíró!B:T,17,FALSE)-P163=0,"ok","hiba"),"")</f>
        <v/>
      </c>
    </row>
    <row r="164" spans="3:20" s="359" customFormat="1" ht="19.95" customHeight="1" x14ac:dyDescent="0.25">
      <c r="C164" s="369"/>
      <c r="D164" s="370"/>
      <c r="E164" s="370" t="str">
        <f>+Rajtlista!B164</f>
        <v>V. kcs. Fiú (2003-2004) - 2 km szabadstílus</v>
      </c>
      <c r="F164" s="371"/>
      <c r="G164" s="370"/>
      <c r="H164" s="440"/>
      <c r="I164" s="370"/>
      <c r="J164" s="444"/>
      <c r="K164" s="373"/>
      <c r="L164" s="374" t="e">
        <f>'Lövészet beíró'!G158</f>
        <v>#N/A</v>
      </c>
      <c r="M164" s="281" t="e">
        <f>'Lövészet beíró'!H158</f>
        <v>#N/A</v>
      </c>
      <c r="N164" s="281" t="e">
        <f>'Lövészet beíró'!I158</f>
        <v>#N/A</v>
      </c>
      <c r="O164" s="282" t="e">
        <f>'Lövészet beíró'!J158</f>
        <v>#N/A</v>
      </c>
      <c r="P164" s="375"/>
      <c r="Q164" s="376"/>
      <c r="R164" s="357"/>
      <c r="S164" s="82" t="str">
        <f>IFERROR(IF(VLOOKUP(E164,Beíró!B:T,19,FALSE)-D164=0,"ok","hiba"),"")</f>
        <v>ok</v>
      </c>
      <c r="T164" s="82" t="str">
        <f>IFERROR(IF(VLOOKUP(E164,Beíró!B:T,17,FALSE)-P164=0,"ok","hiba"),"")</f>
        <v>ok</v>
      </c>
    </row>
    <row r="165" spans="3:20" ht="19.95" customHeight="1" outlineLevel="1" x14ac:dyDescent="0.25">
      <c r="C165" s="360" t="s">
        <v>5</v>
      </c>
      <c r="D165" s="288">
        <v>1</v>
      </c>
      <c r="E165" s="253">
        <f>IFERROR(VLOOKUP(D165,'Eredmények rsz szerint'!$P$165:$T$179,4,FALSE),"")</f>
        <v>91</v>
      </c>
      <c r="F165" s="287" t="str">
        <f>IFERROR(VLOOKUP($E165,Rajtlista!$B:$I,2,FALSE),"")</f>
        <v>Holéczy-Fehér Bogdán</v>
      </c>
      <c r="G165" s="288">
        <f>+C164</f>
        <v>0</v>
      </c>
      <c r="H165" s="427">
        <f>IFERROR(VLOOKUP($E165,Rajtlista!$B:$I,4,FALSE),"")</f>
        <v>38006</v>
      </c>
      <c r="I165" s="328" t="str">
        <f>IFERROR(VLOOKUP($E165,Rajtlista!$B:$I,5,FALSE),"")</f>
        <v>Budapest</v>
      </c>
      <c r="J165" s="442" t="str">
        <f>IFERROR(VLOOKUP($E165,Rajtlista!$B:$I,6,FALSE),"")</f>
        <v>Budapest I. Kerületi Kosztolányi Dezső Gimnázium</v>
      </c>
      <c r="K165" s="288"/>
      <c r="L165" s="291" t="str">
        <f>IFERROR(VLOOKUP($E165,Beíró!$B:$T,10,FALSE),"")</f>
        <v/>
      </c>
      <c r="M165" s="292" t="str">
        <f>IFERROR(VLOOKUP($E165,Beíró!$B:$T,11,FALSE),"")</f>
        <v/>
      </c>
      <c r="N165" s="292" t="str">
        <f>IFERROR(VLOOKUP($E165,Beíró!$B:$T,12,FALSE),"")</f>
        <v/>
      </c>
      <c r="O165" s="293" t="str">
        <f>IFERROR(VLOOKUP($E165,Beíró!$B:$T,13,FALSE),"")</f>
        <v/>
      </c>
      <c r="P165" s="295">
        <f>IFERROR(VLOOKUP($E165,'Eredmények rsz szerint'!B:P,14,FALSE),0)</f>
        <v>3.0439814814814821E-3</v>
      </c>
      <c r="Q165" s="362" t="str">
        <f t="shared" ref="Q165" si="129">IF((P165-P165)&gt;0,P165-P165,"-")</f>
        <v>-</v>
      </c>
      <c r="R165" s="363"/>
      <c r="S165" s="82" t="str">
        <f>IFERROR(IF(VLOOKUP(E165,Beíró!B:T,19,FALSE)-D165=0,"ok","hiba"),"")</f>
        <v/>
      </c>
      <c r="T165" s="82" t="str">
        <f>IFERROR(IF(VLOOKUP(E165,Beíró!B:T,17,FALSE)-P165=0,"ok","hiba"),"")</f>
        <v/>
      </c>
    </row>
    <row r="166" spans="3:20" ht="19.95" customHeight="1" outlineLevel="1" x14ac:dyDescent="0.25">
      <c r="C166" s="364" t="s">
        <v>6</v>
      </c>
      <c r="D166" s="256">
        <v>2</v>
      </c>
      <c r="E166" s="256">
        <f>IFERROR(VLOOKUP(D166,'Eredmények rsz szerint'!$P$165:$T$179,4,FALSE),"")</f>
        <v>93</v>
      </c>
      <c r="F166" s="255" t="str">
        <f>IFERROR(VLOOKUP($E166,Rajtlista!$B:$I,2,FALSE),"")</f>
        <v>Gyallai Bercel József</v>
      </c>
      <c r="G166" s="256" t="str">
        <f t="shared" ref="G166:G179" si="130">+C165</f>
        <v>I.</v>
      </c>
      <c r="H166" s="428">
        <f>IFERROR(VLOOKUP($E166,Rajtlista!$B:$I,4,FALSE),"")</f>
        <v>37927</v>
      </c>
      <c r="I166" s="331" t="str">
        <f>IFERROR(VLOOKUP($E166,Rajtlista!$B:$I,5,FALSE),"")</f>
        <v>Heves</v>
      </c>
      <c r="J166" s="443" t="str">
        <f>IFERROR(VLOOKUP($E166,Rajtlista!$B:$I,6,FALSE),"")</f>
        <v>Egri SZC József Attila Szakgimnáziuma, Szakközépiskolája és Kollégiuma</v>
      </c>
      <c r="K166" s="256"/>
      <c r="L166" s="299" t="str">
        <f>IFERROR(VLOOKUP($E166,Beíró!$B:$T,10,FALSE),"")</f>
        <v/>
      </c>
      <c r="M166" s="300" t="str">
        <f>IFERROR(VLOOKUP($E166,Beíró!$B:$T,11,FALSE),"")</f>
        <v/>
      </c>
      <c r="N166" s="300" t="str">
        <f>IFERROR(VLOOKUP($E166,Beíró!$B:$T,12,FALSE),"")</f>
        <v/>
      </c>
      <c r="O166" s="301" t="str">
        <f>IFERROR(VLOOKUP($E166,Beíró!$B:$T,13,FALSE),"")</f>
        <v/>
      </c>
      <c r="P166" s="303">
        <f>IFERROR(VLOOKUP($E166,'Eredmények rsz szerint'!B:P,14,FALSE),0)</f>
        <v>3.2638888888888891E-3</v>
      </c>
      <c r="Q166" s="365">
        <f t="shared" ref="Q166" si="131">IF((P166-P165)&gt;0,P166-P165,"-")</f>
        <v>2.1990740740740694E-4</v>
      </c>
      <c r="R166" s="366"/>
      <c r="S166" s="82" t="str">
        <f>IFERROR(IF(VLOOKUP(E166,Beíró!B:T,19,FALSE)-D166=0,"ok","hiba"),"")</f>
        <v/>
      </c>
      <c r="T166" s="82" t="str">
        <f>IFERROR(IF(VLOOKUP(E166,Beíró!B:T,17,FALSE)-P166=0,"ok","hiba"),"")</f>
        <v/>
      </c>
    </row>
    <row r="167" spans="3:20" ht="19.95" customHeight="1" outlineLevel="1" x14ac:dyDescent="0.25">
      <c r="C167" s="364" t="s">
        <v>10</v>
      </c>
      <c r="D167" s="256">
        <v>3</v>
      </c>
      <c r="E167" s="256">
        <f>IFERROR(VLOOKUP(D167,'Eredmények rsz szerint'!$P$165:$T$179,4,FALSE),"")</f>
        <v>89</v>
      </c>
      <c r="F167" s="255" t="str">
        <f>IFERROR(VLOOKUP($E167,Rajtlista!$B:$I,2,FALSE),"")</f>
        <v>Bús Bertalan Patrik</v>
      </c>
      <c r="G167" s="256" t="str">
        <f t="shared" si="130"/>
        <v>II.</v>
      </c>
      <c r="H167" s="428">
        <f>IFERROR(VLOOKUP($E167,Rajtlista!$B:$I,4,FALSE),"")</f>
        <v>37739</v>
      </c>
      <c r="I167" s="331" t="str">
        <f>IFERROR(VLOOKUP($E167,Rajtlista!$B:$I,5,FALSE),"")</f>
        <v>Pest</v>
      </c>
      <c r="J167" s="443" t="str">
        <f>IFERROR(VLOOKUP($E167,Rajtlista!$B:$I,6,FALSE),"")</f>
        <v>Gödöllői Református Líceum Gimnázium</v>
      </c>
      <c r="K167" s="256"/>
      <c r="L167" s="299" t="str">
        <f>IFERROR(VLOOKUP($E167,Beíró!$B:$T,10,FALSE),"")</f>
        <v/>
      </c>
      <c r="M167" s="300" t="str">
        <f>IFERROR(VLOOKUP($E167,Beíró!$B:$T,11,FALSE),"")</f>
        <v/>
      </c>
      <c r="N167" s="300" t="str">
        <f>IFERROR(VLOOKUP($E167,Beíró!$B:$T,12,FALSE),"")</f>
        <v/>
      </c>
      <c r="O167" s="301" t="str">
        <f>IFERROR(VLOOKUP($E167,Beíró!$B:$T,13,FALSE),"")</f>
        <v/>
      </c>
      <c r="P167" s="303">
        <f>IFERROR(VLOOKUP($E167,'Eredmények rsz szerint'!B:P,14,FALSE),0)</f>
        <v>3.5185185185185185E-3</v>
      </c>
      <c r="Q167" s="365">
        <f t="shared" ref="Q167" si="132">IF((P167-P165)&gt;0,P167-P165,"-")</f>
        <v>4.7453703703703633E-4</v>
      </c>
      <c r="R167" s="366"/>
      <c r="S167" s="82" t="str">
        <f>IFERROR(IF(VLOOKUP(E167,Beíró!B:T,19,FALSE)-D167=0,"ok","hiba"),"")</f>
        <v/>
      </c>
      <c r="T167" s="82" t="str">
        <f>IFERROR(IF(VLOOKUP(E167,Beíró!B:T,17,FALSE)-P167=0,"ok","hiba"),"")</f>
        <v/>
      </c>
    </row>
    <row r="168" spans="3:20" ht="19.95" customHeight="1" outlineLevel="1" x14ac:dyDescent="0.25">
      <c r="C168" s="364" t="s">
        <v>11</v>
      </c>
      <c r="D168" s="256">
        <v>4</v>
      </c>
      <c r="E168" s="256">
        <f>IFERROR(VLOOKUP(D168,'Eredmények rsz szerint'!$P$165:$T$179,4,FALSE),"")</f>
        <v>92</v>
      </c>
      <c r="F168" s="255" t="str">
        <f>IFERROR(VLOOKUP($E168,Rajtlista!$B:$I,2,FALSE),"")</f>
        <v>Kovács Hunor</v>
      </c>
      <c r="G168" s="256" t="str">
        <f t="shared" si="130"/>
        <v>III.</v>
      </c>
      <c r="H168" s="428">
        <f>IFERROR(VLOOKUP($E168,Rajtlista!$B:$I,4,FALSE),"")</f>
        <v>38176</v>
      </c>
      <c r="I168" s="331" t="str">
        <f>IFERROR(VLOOKUP($E168,Rajtlista!$B:$I,5,FALSE),"")</f>
        <v>Heves</v>
      </c>
      <c r="J168" s="443" t="str">
        <f>IFERROR(VLOOKUP($E168,Rajtlista!$B:$I,6,FALSE),"")</f>
        <v>Vak Bottyán János Katolikus Műszaki és Közgazdasági Szakgimnázium, Gimnázium és Kollégium</v>
      </c>
      <c r="K168" s="256"/>
      <c r="L168" s="299" t="str">
        <f>IFERROR(VLOOKUP($E168,Beíró!$B:$T,10,FALSE),"")</f>
        <v/>
      </c>
      <c r="M168" s="300" t="str">
        <f>IFERROR(VLOOKUP($E168,Beíró!$B:$T,11,FALSE),"")</f>
        <v/>
      </c>
      <c r="N168" s="300" t="str">
        <f>IFERROR(VLOOKUP($E168,Beíró!$B:$T,12,FALSE),"")</f>
        <v/>
      </c>
      <c r="O168" s="301" t="str">
        <f>IFERROR(VLOOKUP($E168,Beíró!$B:$T,13,FALSE),"")</f>
        <v/>
      </c>
      <c r="P168" s="303">
        <f>IFERROR(VLOOKUP($E168,'Eredmények rsz szerint'!B:P,14,FALSE),0)</f>
        <v>3.7152777777777774E-3</v>
      </c>
      <c r="Q168" s="365">
        <f t="shared" ref="Q168" si="133">IF((P168-P165)&gt;0,P168-P165,"-")</f>
        <v>6.7129629629629527E-4</v>
      </c>
      <c r="R168" s="366"/>
      <c r="S168" s="82" t="str">
        <f>IFERROR(IF(VLOOKUP(E168,Beíró!B:T,19,FALSE)-D168=0,"ok","hiba"),"")</f>
        <v/>
      </c>
      <c r="T168" s="82" t="str">
        <f>IFERROR(IF(VLOOKUP(E168,Beíró!B:T,17,FALSE)-P168=0,"ok","hiba"),"")</f>
        <v/>
      </c>
    </row>
    <row r="169" spans="3:20" ht="19.95" customHeight="1" outlineLevel="1" x14ac:dyDescent="0.25">
      <c r="C169" s="364" t="s">
        <v>12</v>
      </c>
      <c r="D169" s="256">
        <v>5</v>
      </c>
      <c r="E169" s="256">
        <f>IFERROR(VLOOKUP(D169,'Eredmények rsz szerint'!$P$165:$T$179,4,FALSE),"")</f>
        <v>88</v>
      </c>
      <c r="F169" s="255" t="str">
        <f>IFERROR(VLOOKUP($E169,Rajtlista!$B:$I,2,FALSE),"")</f>
        <v>Lónyai Levente</v>
      </c>
      <c r="G169" s="256" t="str">
        <f t="shared" si="130"/>
        <v>4.</v>
      </c>
      <c r="H169" s="428">
        <f>IFERROR(VLOOKUP($E169,Rajtlista!$B:$I,4,FALSE),"")</f>
        <v>38189</v>
      </c>
      <c r="I169" s="331" t="str">
        <f>IFERROR(VLOOKUP($E169,Rajtlista!$B:$I,5,FALSE),"")</f>
        <v>Borsod-A-Z</v>
      </c>
      <c r="J169" s="443" t="str">
        <f>IFERROR(VLOOKUP($E169,Rajtlista!$B:$I,6,FALSE),"")</f>
        <v>Miskolci SZC Bláthy Ottó Villamosipari Szakgimnáziuma</v>
      </c>
      <c r="K169" s="256"/>
      <c r="L169" s="299" t="str">
        <f>IFERROR(VLOOKUP($E169,Beíró!$B:$T,10,FALSE),"")</f>
        <v/>
      </c>
      <c r="M169" s="300" t="str">
        <f>IFERROR(VLOOKUP($E169,Beíró!$B:$T,11,FALSE),"")</f>
        <v/>
      </c>
      <c r="N169" s="300" t="str">
        <f>IFERROR(VLOOKUP($E169,Beíró!$B:$T,12,FALSE),"")</f>
        <v/>
      </c>
      <c r="O169" s="301" t="str">
        <f>IFERROR(VLOOKUP($E169,Beíró!$B:$T,13,FALSE),"")</f>
        <v/>
      </c>
      <c r="P169" s="303">
        <f>IFERROR(VLOOKUP($E169,'Eredmények rsz szerint'!B:P,14,FALSE),0)</f>
        <v>4.7685185185185183E-3</v>
      </c>
      <c r="Q169" s="365">
        <f t="shared" ref="Q169" si="134">IF((P169-P165)&gt;0,P169-P165,"-")</f>
        <v>1.7245370370370361E-3</v>
      </c>
      <c r="R169" s="366"/>
      <c r="S169" s="82" t="str">
        <f>IFERROR(IF(VLOOKUP(E169,Beíró!B:T,19,FALSE)-D169=0,"ok","hiba"),"")</f>
        <v/>
      </c>
      <c r="T169" s="82" t="str">
        <f>IFERROR(IF(VLOOKUP(E169,Beíró!B:T,17,FALSE)-P169=0,"ok","hiba"),"")</f>
        <v/>
      </c>
    </row>
    <row r="170" spans="3:20" ht="19.95" customHeight="1" outlineLevel="1" x14ac:dyDescent="0.25">
      <c r="C170" s="364" t="s">
        <v>13</v>
      </c>
      <c r="D170" s="256">
        <v>6</v>
      </c>
      <c r="E170" s="256">
        <f>IFERROR(VLOOKUP(D170,'Eredmények rsz szerint'!$P$165:$T$179,4,FALSE),"")</f>
        <v>87</v>
      </c>
      <c r="F170" s="255" t="str">
        <f>IFERROR(VLOOKUP($E170,Rajtlista!$B:$I,2,FALSE),"")</f>
        <v>Korenika Péter</v>
      </c>
      <c r="G170" s="256" t="str">
        <f t="shared" si="130"/>
        <v>5.</v>
      </c>
      <c r="H170" s="428">
        <f>IFERROR(VLOOKUP($E170,Rajtlista!$B:$I,4,FALSE),"")</f>
        <v>38337</v>
      </c>
      <c r="I170" s="331" t="str">
        <f>IFERROR(VLOOKUP($E170,Rajtlista!$B:$I,5,FALSE),"")</f>
        <v>Bács-Kiskun</v>
      </c>
      <c r="J170" s="443" t="str">
        <f>IFERROR(VLOOKUP($E170,Rajtlista!$B:$I,6,FALSE),"")</f>
        <v>Kecskeméti Református Gimnázium</v>
      </c>
      <c r="K170" s="256"/>
      <c r="L170" s="299" t="str">
        <f>IFERROR(VLOOKUP($E170,Beíró!$B:$T,10,FALSE),"")</f>
        <v/>
      </c>
      <c r="M170" s="300" t="str">
        <f>IFERROR(VLOOKUP($E170,Beíró!$B:$T,11,FALSE),"")</f>
        <v/>
      </c>
      <c r="N170" s="300" t="str">
        <f>IFERROR(VLOOKUP($E170,Beíró!$B:$T,12,FALSE),"")</f>
        <v/>
      </c>
      <c r="O170" s="301" t="str">
        <f>IFERROR(VLOOKUP($E170,Beíró!$B:$T,13,FALSE),"")</f>
        <v/>
      </c>
      <c r="P170" s="303">
        <f>IFERROR(VLOOKUP($E170,'Eredmények rsz szerint'!B:P,14,FALSE),0)</f>
        <v>5.0115740740740737E-3</v>
      </c>
      <c r="Q170" s="365">
        <f t="shared" ref="Q170" si="135">IF((P170-P165)&gt;0,P170-P165,"-")</f>
        <v>1.9675925925925915E-3</v>
      </c>
      <c r="R170" s="366"/>
      <c r="S170" s="82" t="str">
        <f>IFERROR(IF(VLOOKUP(E170,Beíró!B:T,19,FALSE)-D170=0,"ok","hiba"),"")</f>
        <v/>
      </c>
      <c r="T170" s="82" t="str">
        <f>IFERROR(IF(VLOOKUP(E170,Beíró!B:T,17,FALSE)-P170=0,"ok","hiba"),"")</f>
        <v/>
      </c>
    </row>
    <row r="171" spans="3:20" ht="19.95" customHeight="1" outlineLevel="1" x14ac:dyDescent="0.25">
      <c r="C171" s="364" t="s">
        <v>14</v>
      </c>
      <c r="D171" s="256">
        <v>7</v>
      </c>
      <c r="E171" s="256">
        <f>IFERROR(VLOOKUP(D171,'Eredmények rsz szerint'!$P$165:$T$179,4,FALSE),"")</f>
        <v>90</v>
      </c>
      <c r="F171" s="255" t="str">
        <f>IFERROR(VLOOKUP($E171,Rajtlista!$B:$I,2,FALSE),"")</f>
        <v>Szilvássy Dániel</v>
      </c>
      <c r="G171" s="256" t="str">
        <f t="shared" si="130"/>
        <v>6.</v>
      </c>
      <c r="H171" s="428">
        <f>IFERROR(VLOOKUP($E171,Rajtlista!$B:$I,4,FALSE),"")</f>
        <v>38186</v>
      </c>
      <c r="I171" s="331" t="str">
        <f>IFERROR(VLOOKUP($E171,Rajtlista!$B:$I,5,FALSE),"")</f>
        <v>Budapest</v>
      </c>
      <c r="J171" s="443" t="str">
        <f>IFERROR(VLOOKUP($E171,Rajtlista!$B:$I,6,FALSE),"")</f>
        <v>Lónyay Utcai Református Gimnázium és Kollégium</v>
      </c>
      <c r="K171" s="256"/>
      <c r="L171" s="299" t="str">
        <f>IFERROR(VLOOKUP($E171,Beíró!$B:$T,10,FALSE),"")</f>
        <v/>
      </c>
      <c r="M171" s="300" t="str">
        <f>IFERROR(VLOOKUP($E171,Beíró!$B:$T,11,FALSE),"")</f>
        <v/>
      </c>
      <c r="N171" s="300" t="str">
        <f>IFERROR(VLOOKUP($E171,Beíró!$B:$T,12,FALSE),"")</f>
        <v/>
      </c>
      <c r="O171" s="301" t="str">
        <f>IFERROR(VLOOKUP($E171,Beíró!$B:$T,13,FALSE),"")</f>
        <v/>
      </c>
      <c r="P171" s="303">
        <f>IFERROR(VLOOKUP($E171,'Eredmények rsz szerint'!B:P,14,FALSE),0)</f>
        <v>7.789351851851852E-3</v>
      </c>
      <c r="Q171" s="365">
        <f t="shared" ref="Q171" si="136">IF((P171-P165)&gt;0,P171-P165,"-")</f>
        <v>4.7453703703703703E-3</v>
      </c>
      <c r="R171" s="366"/>
      <c r="S171" s="82" t="str">
        <f>IFERROR(IF(VLOOKUP(E171,Beíró!B:T,19,FALSE)-D171=0,"ok","hiba"),"")</f>
        <v/>
      </c>
      <c r="T171" s="82" t="str">
        <f>IFERROR(IF(VLOOKUP(E171,Beíró!B:T,17,FALSE)-P171=0,"ok","hiba"),"")</f>
        <v/>
      </c>
    </row>
    <row r="172" spans="3:20" ht="19.95" hidden="1" customHeight="1" outlineLevel="1" x14ac:dyDescent="0.25">
      <c r="C172" s="364" t="s">
        <v>15</v>
      </c>
      <c r="D172" s="256">
        <v>8</v>
      </c>
      <c r="E172" s="256" t="str">
        <f>IFERROR(VLOOKUP(D172,'Eredmények rsz szerint'!$P$165:$T$179,4,FALSE),"")</f>
        <v/>
      </c>
      <c r="F172" s="255" t="str">
        <f>IFERROR(VLOOKUP($E172,Rajtlista!$B:$I,2,FALSE),"")</f>
        <v/>
      </c>
      <c r="G172" s="256" t="str">
        <f t="shared" si="130"/>
        <v>7.</v>
      </c>
      <c r="H172" s="428" t="str">
        <f>IFERROR(VLOOKUP($E172,Rajtlista!$B:$I,4,FALSE),"")</f>
        <v/>
      </c>
      <c r="I172" s="331" t="str">
        <f>IFERROR(VLOOKUP($E172,Rajtlista!$B:$I,5,FALSE),"")</f>
        <v/>
      </c>
      <c r="J172" s="443" t="str">
        <f>IFERROR(VLOOKUP($E172,Rajtlista!$B:$I,6,FALSE),"")</f>
        <v/>
      </c>
      <c r="K172" s="256"/>
      <c r="L172" s="299" t="str">
        <f>IFERROR(VLOOKUP($E172,Beíró!$B:$T,10,FALSE),"")</f>
        <v/>
      </c>
      <c r="M172" s="300" t="str">
        <f>IFERROR(VLOOKUP($E172,Beíró!$B:$T,11,FALSE),"")</f>
        <v/>
      </c>
      <c r="N172" s="300" t="str">
        <f>IFERROR(VLOOKUP($E172,Beíró!$B:$T,12,FALSE),"")</f>
        <v/>
      </c>
      <c r="O172" s="301" t="str">
        <f>IFERROR(VLOOKUP($E172,Beíró!$B:$T,13,FALSE),"")</f>
        <v/>
      </c>
      <c r="P172" s="303">
        <f>IFERROR(VLOOKUP($E172,'Eredmények rsz szerint'!B:P,14,FALSE),0)</f>
        <v>0</v>
      </c>
      <c r="Q172" s="365" t="str">
        <f t="shared" ref="Q172" si="137">IF((P172-P165)&gt;0,P172-P165,"-")</f>
        <v>-</v>
      </c>
      <c r="R172" s="366"/>
      <c r="S172" s="82" t="str">
        <f>IFERROR(IF(VLOOKUP(E172,Beíró!B:T,19,FALSE)-D172=0,"ok","hiba"),"")</f>
        <v/>
      </c>
      <c r="T172" s="82" t="str">
        <f>IFERROR(IF(VLOOKUP(E172,Beíró!B:T,17,FALSE)-P172=0,"ok","hiba"),"")</f>
        <v/>
      </c>
    </row>
    <row r="173" spans="3:20" ht="19.95" hidden="1" customHeight="1" outlineLevel="1" x14ac:dyDescent="0.25">
      <c r="C173" s="364" t="s">
        <v>16</v>
      </c>
      <c r="D173" s="256">
        <v>9</v>
      </c>
      <c r="E173" s="256" t="str">
        <f>IFERROR(VLOOKUP(D173,'Eredmények rsz szerint'!$P$165:$T$179,4,FALSE),"")</f>
        <v/>
      </c>
      <c r="F173" s="255" t="str">
        <f>IFERROR(VLOOKUP($E173,Rajtlista!$B:$I,2,FALSE),"")</f>
        <v/>
      </c>
      <c r="G173" s="256" t="str">
        <f t="shared" si="130"/>
        <v>8.</v>
      </c>
      <c r="H173" s="428" t="str">
        <f>IFERROR(VLOOKUP($E173,Rajtlista!$B:$I,4,FALSE),"")</f>
        <v/>
      </c>
      <c r="I173" s="331" t="str">
        <f>IFERROR(VLOOKUP($E173,Rajtlista!$B:$I,5,FALSE),"")</f>
        <v/>
      </c>
      <c r="J173" s="443" t="str">
        <f>IFERROR(VLOOKUP($E173,Rajtlista!$B:$I,6,FALSE),"")</f>
        <v/>
      </c>
      <c r="K173" s="256"/>
      <c r="L173" s="299" t="str">
        <f>IFERROR(VLOOKUP($E173,Beíró!$B:$T,10,FALSE),"")</f>
        <v/>
      </c>
      <c r="M173" s="300" t="str">
        <f>IFERROR(VLOOKUP($E173,Beíró!$B:$T,11,FALSE),"")</f>
        <v/>
      </c>
      <c r="N173" s="300" t="str">
        <f>IFERROR(VLOOKUP($E173,Beíró!$B:$T,12,FALSE),"")</f>
        <v/>
      </c>
      <c r="O173" s="301" t="str">
        <f>IFERROR(VLOOKUP($E173,Beíró!$B:$T,13,FALSE),"")</f>
        <v/>
      </c>
      <c r="P173" s="303">
        <f>IFERROR(VLOOKUP($E173,'Eredmények rsz szerint'!B:P,14,FALSE),0)</f>
        <v>0</v>
      </c>
      <c r="Q173" s="365" t="str">
        <f t="shared" ref="Q173" si="138">IF((P173-P165)&gt;0,P173-P165,"-")</f>
        <v>-</v>
      </c>
      <c r="R173" s="366"/>
      <c r="S173" s="82" t="str">
        <f>IFERROR(IF(VLOOKUP(E173,Beíró!B:T,19,FALSE)-D173=0,"ok","hiba"),"")</f>
        <v/>
      </c>
      <c r="T173" s="82" t="str">
        <f>IFERROR(IF(VLOOKUP(E173,Beíró!B:T,17,FALSE)-P173=0,"ok","hiba"),"")</f>
        <v/>
      </c>
    </row>
    <row r="174" spans="3:20" ht="19.95" hidden="1" customHeight="1" outlineLevel="1" x14ac:dyDescent="0.25">
      <c r="C174" s="364" t="s">
        <v>17</v>
      </c>
      <c r="D174" s="256">
        <v>10</v>
      </c>
      <c r="E174" s="256" t="str">
        <f>IFERROR(VLOOKUP(D174,'Eredmények rsz szerint'!$P$165:$T$179,4,FALSE),"")</f>
        <v/>
      </c>
      <c r="F174" s="255" t="str">
        <f>IFERROR(VLOOKUP($E174,Rajtlista!$B:$I,2,FALSE),"")</f>
        <v/>
      </c>
      <c r="G174" s="256" t="str">
        <f t="shared" si="130"/>
        <v>9.</v>
      </c>
      <c r="H174" s="428" t="str">
        <f>IFERROR(VLOOKUP($E174,Rajtlista!$B:$I,4,FALSE),"")</f>
        <v/>
      </c>
      <c r="I174" s="331" t="str">
        <f>IFERROR(VLOOKUP($E174,Rajtlista!$B:$I,5,FALSE),"")</f>
        <v/>
      </c>
      <c r="J174" s="443" t="str">
        <f>IFERROR(VLOOKUP($E174,Rajtlista!$B:$I,6,FALSE),"")</f>
        <v/>
      </c>
      <c r="K174" s="256"/>
      <c r="L174" s="299" t="str">
        <f>IFERROR(VLOOKUP($E174,Beíró!$B:$T,10,FALSE),"")</f>
        <v/>
      </c>
      <c r="M174" s="300" t="str">
        <f>IFERROR(VLOOKUP($E174,Beíró!$B:$T,11,FALSE),"")</f>
        <v/>
      </c>
      <c r="N174" s="300" t="str">
        <f>IFERROR(VLOOKUP($E174,Beíró!$B:$T,12,FALSE),"")</f>
        <v/>
      </c>
      <c r="O174" s="301" t="str">
        <f>IFERROR(VLOOKUP($E174,Beíró!$B:$T,13,FALSE),"")</f>
        <v/>
      </c>
      <c r="P174" s="303">
        <f>IFERROR(VLOOKUP($E174,'Eredmények rsz szerint'!B:P,14,FALSE),0)</f>
        <v>0</v>
      </c>
      <c r="Q174" s="365" t="str">
        <f t="shared" ref="Q174" si="139">IF((P174-P165)&gt;0,P174-P165,"-")</f>
        <v>-</v>
      </c>
      <c r="R174" s="366"/>
      <c r="S174" s="82" t="str">
        <f>IFERROR(IF(VLOOKUP(E174,Beíró!B:T,19,FALSE)-D174=0,"ok","hiba"),"")</f>
        <v/>
      </c>
      <c r="T174" s="82" t="str">
        <f>IFERROR(IF(VLOOKUP(E174,Beíró!B:T,17,FALSE)-P174=0,"ok","hiba"),"")</f>
        <v/>
      </c>
    </row>
    <row r="175" spans="3:20" ht="19.95" hidden="1" customHeight="1" outlineLevel="1" x14ac:dyDescent="0.25">
      <c r="C175" s="364" t="s">
        <v>18</v>
      </c>
      <c r="D175" s="256">
        <v>11</v>
      </c>
      <c r="E175" s="256" t="str">
        <f>IFERROR(VLOOKUP(D175,'Eredmények rsz szerint'!$P$165:$T$179,4,FALSE),"")</f>
        <v/>
      </c>
      <c r="F175" s="255" t="str">
        <f>IFERROR(VLOOKUP($E175,Rajtlista!$B:$I,2,FALSE),"")</f>
        <v/>
      </c>
      <c r="G175" s="256" t="str">
        <f t="shared" si="130"/>
        <v>10.</v>
      </c>
      <c r="H175" s="428" t="str">
        <f>IFERROR(VLOOKUP($E175,Rajtlista!$B:$I,4,FALSE),"")</f>
        <v/>
      </c>
      <c r="I175" s="331" t="str">
        <f>IFERROR(VLOOKUP($E175,Rajtlista!$B:$I,5,FALSE),"")</f>
        <v/>
      </c>
      <c r="J175" s="443" t="str">
        <f>IFERROR(VLOOKUP($E175,Rajtlista!$B:$I,6,FALSE),"")</f>
        <v/>
      </c>
      <c r="K175" s="256"/>
      <c r="L175" s="299" t="str">
        <f>IFERROR(VLOOKUP($E175,Beíró!$B:$T,10,FALSE),"")</f>
        <v/>
      </c>
      <c r="M175" s="300" t="str">
        <f>IFERROR(VLOOKUP($E175,Beíró!$B:$T,11,FALSE),"")</f>
        <v/>
      </c>
      <c r="N175" s="300" t="str">
        <f>IFERROR(VLOOKUP($E175,Beíró!$B:$T,12,FALSE),"")</f>
        <v/>
      </c>
      <c r="O175" s="301" t="str">
        <f>IFERROR(VLOOKUP($E175,Beíró!$B:$T,13,FALSE),"")</f>
        <v/>
      </c>
      <c r="P175" s="303">
        <f>IFERROR(VLOOKUP($E175,'Eredmények rsz szerint'!B:P,14,FALSE),0)</f>
        <v>0</v>
      </c>
      <c r="Q175" s="365" t="str">
        <f t="shared" ref="Q175" si="140">IF((P175-P165)&gt;0,P175-P165,"-")</f>
        <v>-</v>
      </c>
      <c r="R175" s="366"/>
      <c r="S175" s="82" t="str">
        <f>IFERROR(IF(VLOOKUP(E175,Beíró!B:T,19,FALSE)-D175=0,"ok","hiba"),"")</f>
        <v/>
      </c>
      <c r="T175" s="82" t="str">
        <f>IFERROR(IF(VLOOKUP(E175,Beíró!B:T,17,FALSE)-P175=0,"ok","hiba"),"")</f>
        <v/>
      </c>
    </row>
    <row r="176" spans="3:20" ht="19.95" hidden="1" customHeight="1" outlineLevel="1" x14ac:dyDescent="0.25">
      <c r="C176" s="364" t="s">
        <v>19</v>
      </c>
      <c r="D176" s="256">
        <v>12</v>
      </c>
      <c r="E176" s="256" t="str">
        <f>IFERROR(VLOOKUP(D176,'Eredmények rsz szerint'!$P$165:$T$179,4,FALSE),"")</f>
        <v/>
      </c>
      <c r="F176" s="255" t="str">
        <f>IFERROR(VLOOKUP($E176,Rajtlista!$B:$I,2,FALSE),"")</f>
        <v/>
      </c>
      <c r="G176" s="256" t="str">
        <f t="shared" si="130"/>
        <v>11.</v>
      </c>
      <c r="H176" s="428" t="str">
        <f>IFERROR(VLOOKUP($E176,Rajtlista!$B:$I,4,FALSE),"")</f>
        <v/>
      </c>
      <c r="I176" s="331" t="str">
        <f>IFERROR(VLOOKUP($E176,Rajtlista!$B:$I,5,FALSE),"")</f>
        <v/>
      </c>
      <c r="J176" s="443" t="str">
        <f>IFERROR(VLOOKUP($E176,Rajtlista!$B:$I,6,FALSE),"")</f>
        <v/>
      </c>
      <c r="K176" s="256"/>
      <c r="L176" s="299" t="str">
        <f>IFERROR(VLOOKUP($E176,Beíró!$B:$T,10,FALSE),"")</f>
        <v/>
      </c>
      <c r="M176" s="300" t="str">
        <f>IFERROR(VLOOKUP($E176,Beíró!$B:$T,11,FALSE),"")</f>
        <v/>
      </c>
      <c r="N176" s="300" t="str">
        <f>IFERROR(VLOOKUP($E176,Beíró!$B:$T,12,FALSE),"")</f>
        <v/>
      </c>
      <c r="O176" s="301" t="str">
        <f>IFERROR(VLOOKUP($E176,Beíró!$B:$T,13,FALSE),"")</f>
        <v/>
      </c>
      <c r="P176" s="303">
        <f>IFERROR(VLOOKUP($E176,'Eredmények rsz szerint'!B:P,14,FALSE),0)</f>
        <v>0</v>
      </c>
      <c r="Q176" s="365" t="str">
        <f t="shared" ref="Q176" si="141">IF((P176-P165)&gt;0,P176-P165,"-")</f>
        <v>-</v>
      </c>
      <c r="R176" s="366"/>
      <c r="S176" s="82" t="str">
        <f>IFERROR(IF(VLOOKUP(E176,Beíró!B:T,19,FALSE)-D176=0,"ok","hiba"),"")</f>
        <v/>
      </c>
      <c r="T176" s="82" t="str">
        <f>IFERROR(IF(VLOOKUP(E176,Beíró!B:T,17,FALSE)-P176=0,"ok","hiba"),"")</f>
        <v/>
      </c>
    </row>
    <row r="177" spans="3:20" ht="19.95" hidden="1" customHeight="1" outlineLevel="1" x14ac:dyDescent="0.25">
      <c r="C177" s="364" t="s">
        <v>20</v>
      </c>
      <c r="D177" s="256">
        <v>13</v>
      </c>
      <c r="E177" s="256" t="str">
        <f>IFERROR(VLOOKUP(D177,'Eredmények rsz szerint'!$P$165:$T$179,4,FALSE),"")</f>
        <v/>
      </c>
      <c r="F177" s="255" t="str">
        <f>IFERROR(VLOOKUP($E177,Rajtlista!$B:$I,2,FALSE),"")</f>
        <v/>
      </c>
      <c r="G177" s="256" t="str">
        <f t="shared" si="130"/>
        <v>12.</v>
      </c>
      <c r="H177" s="428" t="str">
        <f>IFERROR(VLOOKUP($E177,Rajtlista!$B:$I,4,FALSE),"")</f>
        <v/>
      </c>
      <c r="I177" s="331" t="str">
        <f>IFERROR(VLOOKUP($E177,Rajtlista!$B:$I,5,FALSE),"")</f>
        <v/>
      </c>
      <c r="J177" s="443" t="str">
        <f>IFERROR(VLOOKUP($E177,Rajtlista!$B:$I,6,FALSE),"")</f>
        <v/>
      </c>
      <c r="K177" s="256"/>
      <c r="L177" s="299" t="str">
        <f>IFERROR(VLOOKUP($E177,Beíró!$B:$T,10,FALSE),"")</f>
        <v/>
      </c>
      <c r="M177" s="300" t="str">
        <f>IFERROR(VLOOKUP($E177,Beíró!$B:$T,11,FALSE),"")</f>
        <v/>
      </c>
      <c r="N177" s="300" t="str">
        <f>IFERROR(VLOOKUP($E177,Beíró!$B:$T,12,FALSE),"")</f>
        <v/>
      </c>
      <c r="O177" s="301" t="str">
        <f>IFERROR(VLOOKUP($E177,Beíró!$B:$T,13,FALSE),"")</f>
        <v/>
      </c>
      <c r="P177" s="303">
        <f>IFERROR(VLOOKUP($E177,'Eredmények rsz szerint'!B:P,14,FALSE),0)</f>
        <v>0</v>
      </c>
      <c r="Q177" s="365" t="str">
        <f t="shared" ref="Q177" si="142">IF((P177-P165)&gt;0,P177-P165,"-")</f>
        <v>-</v>
      </c>
      <c r="R177" s="366"/>
      <c r="S177" s="82" t="str">
        <f>IFERROR(IF(VLOOKUP(E177,Beíró!B:T,19,FALSE)-D177=0,"ok","hiba"),"")</f>
        <v/>
      </c>
      <c r="T177" s="82" t="str">
        <f>IFERROR(IF(VLOOKUP(E177,Beíró!B:T,17,FALSE)-P177=0,"ok","hiba"),"")</f>
        <v/>
      </c>
    </row>
    <row r="178" spans="3:20" ht="19.95" hidden="1" customHeight="1" outlineLevel="1" x14ac:dyDescent="0.25">
      <c r="C178" s="364" t="s">
        <v>21</v>
      </c>
      <c r="D178" s="256">
        <v>14</v>
      </c>
      <c r="E178" s="256" t="str">
        <f>IFERROR(VLOOKUP(D178,'Eredmények rsz szerint'!$P$165:$T$179,4,FALSE),"")</f>
        <v/>
      </c>
      <c r="F178" s="255" t="str">
        <f>IFERROR(VLOOKUP($E178,Rajtlista!$B:$I,2,FALSE),"")</f>
        <v/>
      </c>
      <c r="G178" s="256" t="str">
        <f t="shared" si="130"/>
        <v>13.</v>
      </c>
      <c r="H178" s="428" t="str">
        <f>IFERROR(VLOOKUP($E178,Rajtlista!$B:$I,4,FALSE),"")</f>
        <v/>
      </c>
      <c r="I178" s="331" t="str">
        <f>IFERROR(VLOOKUP($E178,Rajtlista!$B:$I,5,FALSE),"")</f>
        <v/>
      </c>
      <c r="J178" s="443" t="str">
        <f>IFERROR(VLOOKUP($E178,Rajtlista!$B:$I,6,FALSE),"")</f>
        <v/>
      </c>
      <c r="K178" s="256"/>
      <c r="L178" s="299" t="str">
        <f>IFERROR(VLOOKUP($E178,Beíró!$B:$T,10,FALSE),"")</f>
        <v/>
      </c>
      <c r="M178" s="300" t="str">
        <f>IFERROR(VLOOKUP($E178,Beíró!$B:$T,11,FALSE),"")</f>
        <v/>
      </c>
      <c r="N178" s="300" t="str">
        <f>IFERROR(VLOOKUP($E178,Beíró!$B:$T,12,FALSE),"")</f>
        <v/>
      </c>
      <c r="O178" s="301" t="str">
        <f>IFERROR(VLOOKUP($E178,Beíró!$B:$T,13,FALSE),"")</f>
        <v/>
      </c>
      <c r="P178" s="303">
        <f>IFERROR(VLOOKUP($E178,'Eredmények rsz szerint'!B:P,14,FALSE),0)</f>
        <v>0</v>
      </c>
      <c r="Q178" s="365" t="str">
        <f t="shared" ref="Q178" si="143">IF((P178-P165)&gt;0,P178-P165,"-")</f>
        <v>-</v>
      </c>
      <c r="R178" s="366"/>
      <c r="S178" s="82" t="str">
        <f>IFERROR(IF(VLOOKUP(E178,Beíró!B:T,19,FALSE)-D178=0,"ok","hiba"),"")</f>
        <v/>
      </c>
      <c r="T178" s="82" t="str">
        <f>IFERROR(IF(VLOOKUP(E178,Beíró!B:T,17,FALSE)-P178=0,"ok","hiba"),"")</f>
        <v/>
      </c>
    </row>
    <row r="179" spans="3:20" ht="19.95" hidden="1" customHeight="1" outlineLevel="1" x14ac:dyDescent="0.25">
      <c r="C179" s="364" t="s">
        <v>22</v>
      </c>
      <c r="D179" s="256">
        <v>15</v>
      </c>
      <c r="E179" s="256" t="str">
        <f>IFERROR(VLOOKUP(D179,'Eredmények rsz szerint'!$P$165:$T$179,4,FALSE),"")</f>
        <v/>
      </c>
      <c r="F179" s="255" t="str">
        <f>IFERROR(VLOOKUP($E179,Rajtlista!$B:$I,2,FALSE),"")</f>
        <v/>
      </c>
      <c r="G179" s="256" t="str">
        <f t="shared" si="130"/>
        <v>14.</v>
      </c>
      <c r="H179" s="428" t="str">
        <f>IFERROR(VLOOKUP($E179,Rajtlista!$B:$I,4,FALSE),"")</f>
        <v/>
      </c>
      <c r="I179" s="331" t="str">
        <f>IFERROR(VLOOKUP($E179,Rajtlista!$B:$I,5,FALSE),"")</f>
        <v/>
      </c>
      <c r="J179" s="443" t="str">
        <f>IFERROR(VLOOKUP($E179,Rajtlista!$B:$I,6,FALSE),"")</f>
        <v/>
      </c>
      <c r="K179" s="256"/>
      <c r="L179" s="299" t="str">
        <f>IFERROR(VLOOKUP($E179,Beíró!$B:$T,10,FALSE),"")</f>
        <v/>
      </c>
      <c r="M179" s="300" t="str">
        <f>IFERROR(VLOOKUP($E179,Beíró!$B:$T,11,FALSE),"")</f>
        <v/>
      </c>
      <c r="N179" s="300" t="str">
        <f>IFERROR(VLOOKUP($E179,Beíró!$B:$T,12,FALSE),"")</f>
        <v/>
      </c>
      <c r="O179" s="301" t="str">
        <f>IFERROR(VLOOKUP($E179,Beíró!$B:$T,13,FALSE),"")</f>
        <v/>
      </c>
      <c r="P179" s="303">
        <f>IFERROR(VLOOKUP($E179,'Eredmények rsz szerint'!B:P,14,FALSE),0)</f>
        <v>0</v>
      </c>
      <c r="Q179" s="365" t="str">
        <f t="shared" ref="Q179" si="144">IF((P179-P165)&gt;0,P179-P165,"-")</f>
        <v>-</v>
      </c>
      <c r="R179" s="366"/>
      <c r="S179" s="82" t="str">
        <f>IFERROR(IF(VLOOKUP(E179,Beíró!B:T,19,FALSE)-D179=0,"ok","hiba"),"")</f>
        <v/>
      </c>
      <c r="T179" s="82" t="str">
        <f>IFERROR(IF(VLOOKUP(E179,Beíró!B:T,17,FALSE)-P179=0,"ok","hiba"),"")</f>
        <v/>
      </c>
    </row>
    <row r="180" spans="3:20" ht="19.95" customHeight="1" outlineLevel="1" thickBot="1" x14ac:dyDescent="0.3">
      <c r="C180" s="334"/>
      <c r="D180" s="336"/>
      <c r="E180" s="367">
        <v>0</v>
      </c>
      <c r="F180" s="335"/>
      <c r="G180" s="336"/>
      <c r="H180" s="429"/>
      <c r="I180" s="336"/>
      <c r="J180" s="432"/>
      <c r="K180" s="336"/>
      <c r="L180" s="337"/>
      <c r="M180" s="337"/>
      <c r="N180" s="337"/>
      <c r="O180" s="337"/>
      <c r="P180" s="339"/>
      <c r="Q180" s="368"/>
      <c r="R180" s="357"/>
      <c r="S180" s="82" t="str">
        <f>IFERROR(IF(VLOOKUP(E180,Beíró!B:T,19,FALSE)-D180=0,"ok","hiba"),"")</f>
        <v/>
      </c>
      <c r="T180" s="82" t="str">
        <f>IFERROR(IF(VLOOKUP(E180,Beíró!B:T,17,FALSE)-P180=0,"ok","hiba"),"")</f>
        <v/>
      </c>
    </row>
    <row r="181" spans="3:20" s="359" customFormat="1" ht="19.95" customHeight="1" x14ac:dyDescent="0.25">
      <c r="C181" s="369"/>
      <c r="D181" s="370"/>
      <c r="E181" s="370" t="str">
        <f>+Rajtlista!B181</f>
        <v>VI. kcs. Leány (-2002) - 3 km szabadstílus</v>
      </c>
      <c r="F181" s="371"/>
      <c r="G181" s="370"/>
      <c r="H181" s="440"/>
      <c r="I181" s="370"/>
      <c r="J181" s="444"/>
      <c r="K181" s="373"/>
      <c r="L181" s="374" t="e">
        <f>'Lövészet beíró'!G175</f>
        <v>#N/A</v>
      </c>
      <c r="M181" s="281" t="e">
        <f>'Lövészet beíró'!H175</f>
        <v>#N/A</v>
      </c>
      <c r="N181" s="281" t="e">
        <f>'Lövészet beíró'!I175</f>
        <v>#N/A</v>
      </c>
      <c r="O181" s="282" t="e">
        <f>'Lövészet beíró'!J175</f>
        <v>#N/A</v>
      </c>
      <c r="P181" s="375"/>
      <c r="Q181" s="376"/>
      <c r="R181" s="357"/>
      <c r="S181" s="82" t="str">
        <f>IFERROR(IF(VLOOKUP(E181,Beíró!B:T,19,FALSE)-D181=0,"ok","hiba"),"")</f>
        <v>ok</v>
      </c>
      <c r="T181" s="82" t="str">
        <f>IFERROR(IF(VLOOKUP(E181,Beíró!B:T,17,FALSE)-P181=0,"ok","hiba"),"")</f>
        <v>ok</v>
      </c>
    </row>
    <row r="182" spans="3:20" ht="19.95" customHeight="1" outlineLevel="1" x14ac:dyDescent="0.25">
      <c r="C182" s="360" t="s">
        <v>5</v>
      </c>
      <c r="D182" s="288">
        <v>1</v>
      </c>
      <c r="E182" s="253">
        <f>IFERROR(VLOOKUP(D182,'Eredmények rsz szerint'!$P$182:$T$196,4,FALSE),"")</f>
        <v>95</v>
      </c>
      <c r="F182" s="287" t="str">
        <f>IFERROR(VLOOKUP($E182,Rajtlista!$B:$I,2,FALSE),"")</f>
        <v>Kocsik Nóra</v>
      </c>
      <c r="G182" s="288">
        <f>+C181</f>
        <v>0</v>
      </c>
      <c r="H182" s="427">
        <f>IFERROR(VLOOKUP($E182,Rajtlista!$B:$I,4,FALSE),"")</f>
        <v>37105</v>
      </c>
      <c r="I182" s="328" t="str">
        <f>IFERROR(VLOOKUP($E182,Rajtlista!$B:$I,5,FALSE),"")</f>
        <v>Heves</v>
      </c>
      <c r="J182" s="442" t="str">
        <f>IFERROR(VLOOKUP($E182,Rajtlista!$B:$I,6,FALSE),"")</f>
        <v>Neumann János Gimnázium, Szakgimnázium és Kollégium</v>
      </c>
      <c r="K182" s="288"/>
      <c r="L182" s="291" t="str">
        <f>IFERROR(VLOOKUP($E182,Beíró!$B:$T,10,FALSE),"")</f>
        <v/>
      </c>
      <c r="M182" s="292" t="str">
        <f>IFERROR(VLOOKUP($E182,Beíró!$B:$T,11,FALSE),"")</f>
        <v/>
      </c>
      <c r="N182" s="292" t="str">
        <f>IFERROR(VLOOKUP($E182,Beíró!$B:$T,12,FALSE),"")</f>
        <v/>
      </c>
      <c r="O182" s="293" t="str">
        <f>IFERROR(VLOOKUP($E182,Beíró!$B:$T,13,FALSE),"")</f>
        <v/>
      </c>
      <c r="P182" s="295">
        <f>IFERROR(VLOOKUP($E182,'Eredmények rsz szerint'!B:P,14,FALSE),0)</f>
        <v>5.3587962962962964E-3</v>
      </c>
      <c r="Q182" s="362" t="str">
        <f t="shared" ref="Q182" si="145">IF((P182-P182)&gt;0,P182-P182,"-")</f>
        <v>-</v>
      </c>
      <c r="R182" s="363"/>
      <c r="S182" s="82" t="str">
        <f>IFERROR(IF(VLOOKUP(E182,Beíró!B:T,19,FALSE)-D182=0,"ok","hiba"),"")</f>
        <v/>
      </c>
      <c r="T182" s="82" t="str">
        <f>IFERROR(IF(VLOOKUP(E182,Beíró!B:T,17,FALSE)-P182=0,"ok","hiba"),"")</f>
        <v/>
      </c>
    </row>
    <row r="183" spans="3:20" ht="19.95" customHeight="1" outlineLevel="1" x14ac:dyDescent="0.25">
      <c r="C183" s="364" t="s">
        <v>6</v>
      </c>
      <c r="D183" s="256">
        <v>2</v>
      </c>
      <c r="E183" s="256">
        <f>IFERROR(VLOOKUP(D183,'Eredmények rsz szerint'!$P$182:$T$196,4,FALSE),"")</f>
        <v>97</v>
      </c>
      <c r="F183" s="255" t="str">
        <f>IFERROR(VLOOKUP($E183,Rajtlista!$B:$I,2,FALSE),"")</f>
        <v>Németh Luca</v>
      </c>
      <c r="G183" s="256" t="str">
        <f t="shared" ref="G183:G196" si="146">+C182</f>
        <v>I.</v>
      </c>
      <c r="H183" s="428">
        <f>IFERROR(VLOOKUP($E183,Rajtlista!$B:$I,4,FALSE),"")</f>
        <v>37545</v>
      </c>
      <c r="I183" s="331" t="str">
        <f>IFERROR(VLOOKUP($E183,Rajtlista!$B:$I,5,FALSE),"")</f>
        <v>Borsod-A-Z</v>
      </c>
      <c r="J183" s="443" t="str">
        <f>IFERROR(VLOOKUP($E183,Rajtlista!$B:$I,6,FALSE),"")</f>
        <v>Fényi Gyula Jezsuita Gimnázium és Kollégium</v>
      </c>
      <c r="K183" s="256"/>
      <c r="L183" s="299" t="str">
        <f>IFERROR(VLOOKUP($E183,Beíró!$B:$T,10,FALSE),"")</f>
        <v/>
      </c>
      <c r="M183" s="300" t="str">
        <f>IFERROR(VLOOKUP($E183,Beíró!$B:$T,11,FALSE),"")</f>
        <v/>
      </c>
      <c r="N183" s="300" t="str">
        <f>IFERROR(VLOOKUP($E183,Beíró!$B:$T,12,FALSE),"")</f>
        <v/>
      </c>
      <c r="O183" s="301" t="str">
        <f>IFERROR(VLOOKUP($E183,Beíró!$B:$T,13,FALSE),"")</f>
        <v/>
      </c>
      <c r="P183" s="303">
        <f>IFERROR(VLOOKUP($E183,'Eredmények rsz szerint'!B:P,14,FALSE),0)</f>
        <v>7.1180555555555554E-3</v>
      </c>
      <c r="Q183" s="365">
        <f t="shared" ref="Q183" si="147">IF((P183-P182)&gt;0,P183-P182,"-")</f>
        <v>1.759259259259259E-3</v>
      </c>
      <c r="R183" s="366"/>
      <c r="S183" s="82" t="str">
        <f>IFERROR(IF(VLOOKUP(E183,Beíró!B:T,19,FALSE)-D183=0,"ok","hiba"),"")</f>
        <v/>
      </c>
      <c r="T183" s="82" t="str">
        <f>IFERROR(IF(VLOOKUP(E183,Beíró!B:T,17,FALSE)-P183=0,"ok","hiba"),"")</f>
        <v/>
      </c>
    </row>
    <row r="184" spans="3:20" ht="19.95" customHeight="1" outlineLevel="1" x14ac:dyDescent="0.25">
      <c r="C184" s="364" t="s">
        <v>10</v>
      </c>
      <c r="D184" s="256">
        <v>3</v>
      </c>
      <c r="E184" s="256">
        <f>IFERROR(VLOOKUP(D184,'Eredmények rsz szerint'!$P$182:$T$196,4,FALSE),"")</f>
        <v>94</v>
      </c>
      <c r="F184" s="255" t="str">
        <f>IFERROR(VLOOKUP($E184,Rajtlista!$B:$I,2,FALSE),"")</f>
        <v>Gonda Réka</v>
      </c>
      <c r="G184" s="256" t="str">
        <f t="shared" si="146"/>
        <v>II.</v>
      </c>
      <c r="H184" s="428">
        <f>IFERROR(VLOOKUP($E184,Rajtlista!$B:$I,4,FALSE),"")</f>
        <v>37466</v>
      </c>
      <c r="I184" s="331" t="str">
        <f>IFERROR(VLOOKUP($E184,Rajtlista!$B:$I,5,FALSE),"")</f>
        <v>Pest</v>
      </c>
      <c r="J184" s="443" t="str">
        <f>IFERROR(VLOOKUP($E184,Rajtlista!$B:$I,6,FALSE),"")</f>
        <v>Gödöllői Református Líceum Gimnázium</v>
      </c>
      <c r="K184" s="256"/>
      <c r="L184" s="299" t="str">
        <f>IFERROR(VLOOKUP($E184,Beíró!$B:$T,10,FALSE),"")</f>
        <v/>
      </c>
      <c r="M184" s="300" t="str">
        <f>IFERROR(VLOOKUP($E184,Beíró!$B:$T,11,FALSE),"")</f>
        <v/>
      </c>
      <c r="N184" s="300" t="str">
        <f>IFERROR(VLOOKUP($E184,Beíró!$B:$T,12,FALSE),"")</f>
        <v/>
      </c>
      <c r="O184" s="301" t="str">
        <f>IFERROR(VLOOKUP($E184,Beíró!$B:$T,13,FALSE),"")</f>
        <v/>
      </c>
      <c r="P184" s="303">
        <f>IFERROR(VLOOKUP($E184,'Eredmények rsz szerint'!B:P,14,FALSE),0)</f>
        <v>8.4490740740740741E-3</v>
      </c>
      <c r="Q184" s="365">
        <f t="shared" ref="Q184" si="148">IF((P184-P182)&gt;0,P184-P182,"-")</f>
        <v>3.0902777777777777E-3</v>
      </c>
      <c r="R184" s="366"/>
      <c r="S184" s="82" t="str">
        <f>IFERROR(IF(VLOOKUP(E184,Beíró!B:T,19,FALSE)-D184=0,"ok","hiba"),"")</f>
        <v/>
      </c>
      <c r="T184" s="82" t="str">
        <f>IFERROR(IF(VLOOKUP(E184,Beíró!B:T,17,FALSE)-P184=0,"ok","hiba"),"")</f>
        <v/>
      </c>
    </row>
    <row r="185" spans="3:20" ht="19.95" customHeight="1" outlineLevel="1" x14ac:dyDescent="0.25">
      <c r="C185" s="364" t="s">
        <v>11</v>
      </c>
      <c r="D185" s="256">
        <v>4</v>
      </c>
      <c r="E185" s="256">
        <f>IFERROR(VLOOKUP(D185,'Eredmények rsz szerint'!$P$182:$T$196,4,FALSE),"")</f>
        <v>96</v>
      </c>
      <c r="F185" s="255" t="str">
        <f>IFERROR(VLOOKUP($E185,Rajtlista!$B:$I,2,FALSE),"")</f>
        <v>Balogh Zita</v>
      </c>
      <c r="G185" s="256" t="str">
        <f t="shared" si="146"/>
        <v>III.</v>
      </c>
      <c r="H185" s="428">
        <f>IFERROR(VLOOKUP($E185,Rajtlista!$B:$I,4,FALSE),"")</f>
        <v>37318</v>
      </c>
      <c r="I185" s="331" t="str">
        <f>IFERROR(VLOOKUP($E185,Rajtlista!$B:$I,5,FALSE),"")</f>
        <v>Budapest</v>
      </c>
      <c r="J185" s="443" t="str">
        <f>IFERROR(VLOOKUP($E185,Rajtlista!$B:$I,6,FALSE),"")</f>
        <v>Kanizsay Dorottya Katolikus Gimnázium, Egészségügyi Szakközépiskola és Szakgimnázium</v>
      </c>
      <c r="K185" s="256"/>
      <c r="L185" s="299" t="str">
        <f>IFERROR(VLOOKUP($E185,Beíró!$B:$T,10,FALSE),"")</f>
        <v/>
      </c>
      <c r="M185" s="300" t="str">
        <f>IFERROR(VLOOKUP($E185,Beíró!$B:$T,11,FALSE),"")</f>
        <v/>
      </c>
      <c r="N185" s="300" t="str">
        <f>IFERROR(VLOOKUP($E185,Beíró!$B:$T,12,FALSE),"")</f>
        <v/>
      </c>
      <c r="O185" s="301" t="str">
        <f>IFERROR(VLOOKUP($E185,Beíró!$B:$T,13,FALSE),"")</f>
        <v/>
      </c>
      <c r="P185" s="303">
        <f>IFERROR(VLOOKUP($E185,'Eredmények rsz szerint'!B:P,14,FALSE),0)</f>
        <v>1.0706018518518517E-2</v>
      </c>
      <c r="Q185" s="365">
        <f t="shared" ref="Q185" si="149">IF((P185-P182)&gt;0,P185-P182,"-")</f>
        <v>5.3472222222222211E-3</v>
      </c>
      <c r="R185" s="366"/>
      <c r="S185" s="82" t="str">
        <f>IFERROR(IF(VLOOKUP(E185,Beíró!B:T,19,FALSE)-D185=0,"ok","hiba"),"")</f>
        <v/>
      </c>
      <c r="T185" s="82" t="str">
        <f>IFERROR(IF(VLOOKUP(E185,Beíró!B:T,17,FALSE)-P185=0,"ok","hiba"),"")</f>
        <v/>
      </c>
    </row>
    <row r="186" spans="3:20" ht="19.95" hidden="1" customHeight="1" outlineLevel="1" x14ac:dyDescent="0.25">
      <c r="C186" s="364" t="s">
        <v>12</v>
      </c>
      <c r="D186" s="256">
        <v>5</v>
      </c>
      <c r="E186" s="256" t="str">
        <f>IFERROR(VLOOKUP(D186,'Eredmények rsz szerint'!$P$182:$T$196,4,FALSE),"")</f>
        <v/>
      </c>
      <c r="F186" s="255" t="str">
        <f>IFERROR(VLOOKUP($E186,Rajtlista!$B:$I,2,FALSE),"")</f>
        <v/>
      </c>
      <c r="G186" s="256" t="str">
        <f t="shared" si="146"/>
        <v>4.</v>
      </c>
      <c r="H186" s="428" t="str">
        <f>IFERROR(VLOOKUP($E186,Rajtlista!$B:$I,4,FALSE),"")</f>
        <v/>
      </c>
      <c r="I186" s="331" t="str">
        <f>IFERROR(VLOOKUP($E186,Rajtlista!$B:$I,5,FALSE),"")</f>
        <v/>
      </c>
      <c r="J186" s="443" t="str">
        <f>IFERROR(VLOOKUP($E186,Rajtlista!$B:$I,6,FALSE),"")</f>
        <v/>
      </c>
      <c r="K186" s="256"/>
      <c r="L186" s="299" t="str">
        <f>IFERROR(VLOOKUP($E186,Beíró!$B:$T,10,FALSE),"")</f>
        <v/>
      </c>
      <c r="M186" s="300" t="str">
        <f>IFERROR(VLOOKUP($E186,Beíró!$B:$T,11,FALSE),"")</f>
        <v/>
      </c>
      <c r="N186" s="300" t="str">
        <f>IFERROR(VLOOKUP($E186,Beíró!$B:$T,12,FALSE),"")</f>
        <v/>
      </c>
      <c r="O186" s="301" t="str">
        <f>IFERROR(VLOOKUP($E186,Beíró!$B:$T,13,FALSE),"")</f>
        <v/>
      </c>
      <c r="P186" s="303">
        <f>IFERROR(VLOOKUP($E186,'Eredmények rsz szerint'!B:P,14,FALSE),0)</f>
        <v>0</v>
      </c>
      <c r="Q186" s="365" t="str">
        <f t="shared" ref="Q186" si="150">IF((P186-P182)&gt;0,P186-P182,"-")</f>
        <v>-</v>
      </c>
      <c r="R186" s="366"/>
      <c r="S186" s="82" t="str">
        <f>IFERROR(IF(VLOOKUP(E186,Beíró!B:T,19,FALSE)-D186=0,"ok","hiba"),"")</f>
        <v/>
      </c>
      <c r="T186" s="82" t="str">
        <f>IFERROR(IF(VLOOKUP(E186,Beíró!B:T,17,FALSE)-P186=0,"ok","hiba"),"")</f>
        <v/>
      </c>
    </row>
    <row r="187" spans="3:20" ht="19.95" hidden="1" customHeight="1" outlineLevel="1" x14ac:dyDescent="0.25">
      <c r="C187" s="364" t="s">
        <v>13</v>
      </c>
      <c r="D187" s="256">
        <v>6</v>
      </c>
      <c r="E187" s="256" t="str">
        <f>IFERROR(VLOOKUP(D187,'Eredmények rsz szerint'!$P$182:$T$196,4,FALSE),"")</f>
        <v/>
      </c>
      <c r="F187" s="255" t="str">
        <f>IFERROR(VLOOKUP($E187,Rajtlista!$B:$I,2,FALSE),"")</f>
        <v/>
      </c>
      <c r="G187" s="256" t="str">
        <f t="shared" si="146"/>
        <v>5.</v>
      </c>
      <c r="H187" s="428" t="str">
        <f>IFERROR(VLOOKUP($E187,Rajtlista!$B:$I,4,FALSE),"")</f>
        <v/>
      </c>
      <c r="I187" s="331" t="str">
        <f>IFERROR(VLOOKUP($E187,Rajtlista!$B:$I,5,FALSE),"")</f>
        <v/>
      </c>
      <c r="J187" s="443" t="str">
        <f>IFERROR(VLOOKUP($E187,Rajtlista!$B:$I,6,FALSE),"")</f>
        <v/>
      </c>
      <c r="K187" s="256"/>
      <c r="L187" s="299" t="str">
        <f>IFERROR(VLOOKUP($E187,Beíró!$B:$T,10,FALSE),"")</f>
        <v/>
      </c>
      <c r="M187" s="300" t="str">
        <f>IFERROR(VLOOKUP($E187,Beíró!$B:$T,11,FALSE),"")</f>
        <v/>
      </c>
      <c r="N187" s="300" t="str">
        <f>IFERROR(VLOOKUP($E187,Beíró!$B:$T,12,FALSE),"")</f>
        <v/>
      </c>
      <c r="O187" s="301" t="str">
        <f>IFERROR(VLOOKUP($E187,Beíró!$B:$T,13,FALSE),"")</f>
        <v/>
      </c>
      <c r="P187" s="303">
        <f>IFERROR(VLOOKUP($E187,'Eredmények rsz szerint'!B:P,14,FALSE),0)</f>
        <v>0</v>
      </c>
      <c r="Q187" s="365" t="str">
        <f t="shared" ref="Q187" si="151">IF((P187-P182)&gt;0,P187-P182,"-")</f>
        <v>-</v>
      </c>
      <c r="R187" s="366"/>
      <c r="S187" s="82" t="str">
        <f>IFERROR(IF(VLOOKUP(E187,Beíró!B:T,19,FALSE)-D187=0,"ok","hiba"),"")</f>
        <v/>
      </c>
      <c r="T187" s="82" t="str">
        <f>IFERROR(IF(VLOOKUP(E187,Beíró!B:T,17,FALSE)-P187=0,"ok","hiba"),"")</f>
        <v/>
      </c>
    </row>
    <row r="188" spans="3:20" ht="19.95" hidden="1" customHeight="1" outlineLevel="1" x14ac:dyDescent="0.25">
      <c r="C188" s="364" t="s">
        <v>14</v>
      </c>
      <c r="D188" s="256">
        <v>7</v>
      </c>
      <c r="E188" s="256" t="str">
        <f>IFERROR(VLOOKUP(D188,'Eredmények rsz szerint'!$P$182:$T$196,4,FALSE),"")</f>
        <v/>
      </c>
      <c r="F188" s="255" t="str">
        <f>IFERROR(VLOOKUP($E188,Rajtlista!$B:$I,2,FALSE),"")</f>
        <v/>
      </c>
      <c r="G188" s="256" t="str">
        <f t="shared" si="146"/>
        <v>6.</v>
      </c>
      <c r="H188" s="428" t="str">
        <f>IFERROR(VLOOKUP($E188,Rajtlista!$B:$I,4,FALSE),"")</f>
        <v/>
      </c>
      <c r="I188" s="331" t="str">
        <f>IFERROR(VLOOKUP($E188,Rajtlista!$B:$I,5,FALSE),"")</f>
        <v/>
      </c>
      <c r="J188" s="443" t="str">
        <f>IFERROR(VLOOKUP($E188,Rajtlista!$B:$I,6,FALSE),"")</f>
        <v/>
      </c>
      <c r="K188" s="256"/>
      <c r="L188" s="299" t="str">
        <f>IFERROR(VLOOKUP($E188,Beíró!$B:$T,10,FALSE),"")</f>
        <v/>
      </c>
      <c r="M188" s="300" t="str">
        <f>IFERROR(VLOOKUP($E188,Beíró!$B:$T,11,FALSE),"")</f>
        <v/>
      </c>
      <c r="N188" s="300" t="str">
        <f>IFERROR(VLOOKUP($E188,Beíró!$B:$T,12,FALSE),"")</f>
        <v/>
      </c>
      <c r="O188" s="301" t="str">
        <f>IFERROR(VLOOKUP($E188,Beíró!$B:$T,13,FALSE),"")</f>
        <v/>
      </c>
      <c r="P188" s="303">
        <f>IFERROR(VLOOKUP($E188,'Eredmények rsz szerint'!B:P,14,FALSE),0)</f>
        <v>0</v>
      </c>
      <c r="Q188" s="365" t="str">
        <f t="shared" ref="Q188" si="152">IF((P188-P182)&gt;0,P188-P182,"-")</f>
        <v>-</v>
      </c>
      <c r="R188" s="366"/>
      <c r="S188" s="82" t="str">
        <f>IFERROR(IF(VLOOKUP(E188,Beíró!B:T,19,FALSE)-D188=0,"ok","hiba"),"")</f>
        <v/>
      </c>
      <c r="T188" s="82" t="str">
        <f>IFERROR(IF(VLOOKUP(E188,Beíró!B:T,17,FALSE)-P188=0,"ok","hiba"),"")</f>
        <v/>
      </c>
    </row>
    <row r="189" spans="3:20" ht="19.95" hidden="1" customHeight="1" outlineLevel="1" x14ac:dyDescent="0.25">
      <c r="C189" s="364" t="s">
        <v>15</v>
      </c>
      <c r="D189" s="256">
        <v>8</v>
      </c>
      <c r="E189" s="256" t="str">
        <f>IFERROR(VLOOKUP(D189,'Eredmények rsz szerint'!$P$182:$T$196,4,FALSE),"")</f>
        <v/>
      </c>
      <c r="F189" s="255" t="str">
        <f>IFERROR(VLOOKUP($E189,Rajtlista!$B:$I,2,FALSE),"")</f>
        <v/>
      </c>
      <c r="G189" s="256" t="str">
        <f t="shared" si="146"/>
        <v>7.</v>
      </c>
      <c r="H189" s="428" t="str">
        <f>IFERROR(VLOOKUP($E189,Rajtlista!$B:$I,4,FALSE),"")</f>
        <v/>
      </c>
      <c r="I189" s="331" t="str">
        <f>IFERROR(VLOOKUP($E189,Rajtlista!$B:$I,5,FALSE),"")</f>
        <v/>
      </c>
      <c r="J189" s="443" t="str">
        <f>IFERROR(VLOOKUP($E189,Rajtlista!$B:$I,6,FALSE),"")</f>
        <v/>
      </c>
      <c r="K189" s="256"/>
      <c r="L189" s="299" t="str">
        <f>IFERROR(VLOOKUP($E189,Beíró!$B:$T,10,FALSE),"")</f>
        <v/>
      </c>
      <c r="M189" s="300" t="str">
        <f>IFERROR(VLOOKUP($E189,Beíró!$B:$T,11,FALSE),"")</f>
        <v/>
      </c>
      <c r="N189" s="300" t="str">
        <f>IFERROR(VLOOKUP($E189,Beíró!$B:$T,12,FALSE),"")</f>
        <v/>
      </c>
      <c r="O189" s="301" t="str">
        <f>IFERROR(VLOOKUP($E189,Beíró!$B:$T,13,FALSE),"")</f>
        <v/>
      </c>
      <c r="P189" s="303">
        <f>IFERROR(VLOOKUP($E189,'Eredmények rsz szerint'!B:P,14,FALSE),0)</f>
        <v>0</v>
      </c>
      <c r="Q189" s="365" t="str">
        <f t="shared" ref="Q189" si="153">IF((P189-P182)&gt;0,P189-P182,"-")</f>
        <v>-</v>
      </c>
      <c r="R189" s="366"/>
      <c r="S189" s="82" t="str">
        <f>IFERROR(IF(VLOOKUP(E189,Beíró!B:T,19,FALSE)-D189=0,"ok","hiba"),"")</f>
        <v/>
      </c>
      <c r="T189" s="82" t="str">
        <f>IFERROR(IF(VLOOKUP(E189,Beíró!B:T,17,FALSE)-P189=0,"ok","hiba"),"")</f>
        <v/>
      </c>
    </row>
    <row r="190" spans="3:20" ht="19.95" hidden="1" customHeight="1" outlineLevel="1" x14ac:dyDescent="0.25">
      <c r="C190" s="364" t="s">
        <v>16</v>
      </c>
      <c r="D190" s="256">
        <v>9</v>
      </c>
      <c r="E190" s="256" t="str">
        <f>IFERROR(VLOOKUP(D190,'Eredmények rsz szerint'!$P$182:$T$196,4,FALSE),"")</f>
        <v/>
      </c>
      <c r="F190" s="255" t="str">
        <f>IFERROR(VLOOKUP($E190,Rajtlista!$B:$I,2,FALSE),"")</f>
        <v/>
      </c>
      <c r="G190" s="256" t="str">
        <f t="shared" si="146"/>
        <v>8.</v>
      </c>
      <c r="H190" s="428" t="str">
        <f>IFERROR(VLOOKUP($E190,Rajtlista!$B:$I,4,FALSE),"")</f>
        <v/>
      </c>
      <c r="I190" s="331" t="str">
        <f>IFERROR(VLOOKUP($E190,Rajtlista!$B:$I,5,FALSE),"")</f>
        <v/>
      </c>
      <c r="J190" s="443" t="str">
        <f>IFERROR(VLOOKUP($E190,Rajtlista!$B:$I,6,FALSE),"")</f>
        <v/>
      </c>
      <c r="K190" s="256"/>
      <c r="L190" s="299" t="str">
        <f>IFERROR(VLOOKUP($E190,Beíró!$B:$T,10,FALSE),"")</f>
        <v/>
      </c>
      <c r="M190" s="300" t="str">
        <f>IFERROR(VLOOKUP($E190,Beíró!$B:$T,11,FALSE),"")</f>
        <v/>
      </c>
      <c r="N190" s="300" t="str">
        <f>IFERROR(VLOOKUP($E190,Beíró!$B:$T,12,FALSE),"")</f>
        <v/>
      </c>
      <c r="O190" s="301" t="str">
        <f>IFERROR(VLOOKUP($E190,Beíró!$B:$T,13,FALSE),"")</f>
        <v/>
      </c>
      <c r="P190" s="303">
        <f>IFERROR(VLOOKUP($E190,'Eredmények rsz szerint'!B:P,14,FALSE),0)</f>
        <v>0</v>
      </c>
      <c r="Q190" s="365" t="str">
        <f t="shared" ref="Q190" si="154">IF((P190-P182)&gt;0,P190-P182,"-")</f>
        <v>-</v>
      </c>
      <c r="R190" s="366"/>
      <c r="S190" s="82" t="str">
        <f>IFERROR(IF(VLOOKUP(E190,Beíró!B:T,19,FALSE)-D190=0,"ok","hiba"),"")</f>
        <v/>
      </c>
      <c r="T190" s="82" t="str">
        <f>IFERROR(IF(VLOOKUP(E190,Beíró!B:T,17,FALSE)-P190=0,"ok","hiba"),"")</f>
        <v/>
      </c>
    </row>
    <row r="191" spans="3:20" ht="19.95" hidden="1" customHeight="1" outlineLevel="1" x14ac:dyDescent="0.25">
      <c r="C191" s="364" t="s">
        <v>17</v>
      </c>
      <c r="D191" s="256">
        <v>10</v>
      </c>
      <c r="E191" s="256" t="str">
        <f>IFERROR(VLOOKUP(D191,'Eredmények rsz szerint'!$P$182:$T$196,4,FALSE),"")</f>
        <v/>
      </c>
      <c r="F191" s="255" t="str">
        <f>IFERROR(VLOOKUP($E191,Rajtlista!$B:$I,2,FALSE),"")</f>
        <v/>
      </c>
      <c r="G191" s="256" t="str">
        <f t="shared" si="146"/>
        <v>9.</v>
      </c>
      <c r="H191" s="428" t="str">
        <f>IFERROR(VLOOKUP($E191,Rajtlista!$B:$I,4,FALSE),"")</f>
        <v/>
      </c>
      <c r="I191" s="331" t="str">
        <f>IFERROR(VLOOKUP($E191,Rajtlista!$B:$I,5,FALSE),"")</f>
        <v/>
      </c>
      <c r="J191" s="443" t="str">
        <f>IFERROR(VLOOKUP($E191,Rajtlista!$B:$I,6,FALSE),"")</f>
        <v/>
      </c>
      <c r="K191" s="256"/>
      <c r="L191" s="299" t="str">
        <f>IFERROR(VLOOKUP($E191,Beíró!$B:$T,10,FALSE),"")</f>
        <v/>
      </c>
      <c r="M191" s="300" t="str">
        <f>IFERROR(VLOOKUP($E191,Beíró!$B:$T,11,FALSE),"")</f>
        <v/>
      </c>
      <c r="N191" s="300" t="str">
        <f>IFERROR(VLOOKUP($E191,Beíró!$B:$T,12,FALSE),"")</f>
        <v/>
      </c>
      <c r="O191" s="301" t="str">
        <f>IFERROR(VLOOKUP($E191,Beíró!$B:$T,13,FALSE),"")</f>
        <v/>
      </c>
      <c r="P191" s="303">
        <f>IFERROR(VLOOKUP($E191,'Eredmények rsz szerint'!B:P,14,FALSE),0)</f>
        <v>0</v>
      </c>
      <c r="Q191" s="365" t="str">
        <f t="shared" ref="Q191" si="155">IF((P191-P182)&gt;0,P191-P182,"-")</f>
        <v>-</v>
      </c>
      <c r="R191" s="366"/>
      <c r="S191" s="82" t="str">
        <f>IFERROR(IF(VLOOKUP(E191,Beíró!B:T,19,FALSE)-D191=0,"ok","hiba"),"")</f>
        <v/>
      </c>
      <c r="T191" s="82" t="str">
        <f>IFERROR(IF(VLOOKUP(E191,Beíró!B:T,17,FALSE)-P191=0,"ok","hiba"),"")</f>
        <v/>
      </c>
    </row>
    <row r="192" spans="3:20" ht="19.95" hidden="1" customHeight="1" outlineLevel="1" x14ac:dyDescent="0.25">
      <c r="C192" s="364" t="s">
        <v>18</v>
      </c>
      <c r="D192" s="256">
        <v>11</v>
      </c>
      <c r="E192" s="256" t="str">
        <f>IFERROR(VLOOKUP(D192,'Eredmények rsz szerint'!$P$182:$T$196,4,FALSE),"")</f>
        <v/>
      </c>
      <c r="F192" s="255" t="str">
        <f>IFERROR(VLOOKUP($E192,Rajtlista!$B:$I,2,FALSE),"")</f>
        <v/>
      </c>
      <c r="G192" s="256" t="str">
        <f t="shared" si="146"/>
        <v>10.</v>
      </c>
      <c r="H192" s="428" t="str">
        <f>IFERROR(VLOOKUP($E192,Rajtlista!$B:$I,4,FALSE),"")</f>
        <v/>
      </c>
      <c r="I192" s="331" t="str">
        <f>IFERROR(VLOOKUP($E192,Rajtlista!$B:$I,5,FALSE),"")</f>
        <v/>
      </c>
      <c r="J192" s="443" t="str">
        <f>IFERROR(VLOOKUP($E192,Rajtlista!$B:$I,6,FALSE),"")</f>
        <v/>
      </c>
      <c r="K192" s="256"/>
      <c r="L192" s="299" t="str">
        <f>IFERROR(VLOOKUP($E192,Beíró!$B:$T,10,FALSE),"")</f>
        <v/>
      </c>
      <c r="M192" s="300" t="str">
        <f>IFERROR(VLOOKUP($E192,Beíró!$B:$T,11,FALSE),"")</f>
        <v/>
      </c>
      <c r="N192" s="300" t="str">
        <f>IFERROR(VLOOKUP($E192,Beíró!$B:$T,12,FALSE),"")</f>
        <v/>
      </c>
      <c r="O192" s="301" t="str">
        <f>IFERROR(VLOOKUP($E192,Beíró!$B:$T,13,FALSE),"")</f>
        <v/>
      </c>
      <c r="P192" s="303">
        <f>IFERROR(VLOOKUP($E192,'Eredmények rsz szerint'!B:P,14,FALSE),0)</f>
        <v>0</v>
      </c>
      <c r="Q192" s="365" t="str">
        <f t="shared" ref="Q192" si="156">IF((P192-P182)&gt;0,P192-P182,"-")</f>
        <v>-</v>
      </c>
      <c r="R192" s="366"/>
      <c r="S192" s="82" t="str">
        <f>IFERROR(IF(VLOOKUP(E192,Beíró!B:T,19,FALSE)-D192=0,"ok","hiba"),"")</f>
        <v/>
      </c>
      <c r="T192" s="82" t="str">
        <f>IFERROR(IF(VLOOKUP(E192,Beíró!B:T,17,FALSE)-P192=0,"ok","hiba"),"")</f>
        <v/>
      </c>
    </row>
    <row r="193" spans="3:20" ht="19.95" hidden="1" customHeight="1" outlineLevel="1" x14ac:dyDescent="0.25">
      <c r="C193" s="364" t="s">
        <v>19</v>
      </c>
      <c r="D193" s="256">
        <v>12</v>
      </c>
      <c r="E193" s="256" t="str">
        <f>IFERROR(VLOOKUP(D193,'Eredmények rsz szerint'!$P$182:$T$196,4,FALSE),"")</f>
        <v/>
      </c>
      <c r="F193" s="255" t="str">
        <f>IFERROR(VLOOKUP($E193,Rajtlista!$B:$I,2,FALSE),"")</f>
        <v/>
      </c>
      <c r="G193" s="256" t="str">
        <f t="shared" si="146"/>
        <v>11.</v>
      </c>
      <c r="H193" s="428" t="str">
        <f>IFERROR(VLOOKUP($E193,Rajtlista!$B:$I,4,FALSE),"")</f>
        <v/>
      </c>
      <c r="I193" s="331" t="str">
        <f>IFERROR(VLOOKUP($E193,Rajtlista!$B:$I,5,FALSE),"")</f>
        <v/>
      </c>
      <c r="J193" s="443" t="str">
        <f>IFERROR(VLOOKUP($E193,Rajtlista!$B:$I,6,FALSE),"")</f>
        <v/>
      </c>
      <c r="K193" s="256"/>
      <c r="L193" s="299" t="str">
        <f>IFERROR(VLOOKUP($E193,Beíró!$B:$T,10,FALSE),"")</f>
        <v/>
      </c>
      <c r="M193" s="300" t="str">
        <f>IFERROR(VLOOKUP($E193,Beíró!$B:$T,11,FALSE),"")</f>
        <v/>
      </c>
      <c r="N193" s="300" t="str">
        <f>IFERROR(VLOOKUP($E193,Beíró!$B:$T,12,FALSE),"")</f>
        <v/>
      </c>
      <c r="O193" s="301" t="str">
        <f>IFERROR(VLOOKUP($E193,Beíró!$B:$T,13,FALSE),"")</f>
        <v/>
      </c>
      <c r="P193" s="303">
        <f>IFERROR(VLOOKUP($E193,'Eredmények rsz szerint'!B:P,14,FALSE),0)</f>
        <v>0</v>
      </c>
      <c r="Q193" s="365" t="str">
        <f t="shared" ref="Q193" si="157">IF((P193-P182)&gt;0,P193-P182,"-")</f>
        <v>-</v>
      </c>
      <c r="R193" s="366"/>
      <c r="S193" s="82" t="str">
        <f>IFERROR(IF(VLOOKUP(E193,Beíró!B:T,19,FALSE)-D193=0,"ok","hiba"),"")</f>
        <v/>
      </c>
      <c r="T193" s="82" t="str">
        <f>IFERROR(IF(VLOOKUP(E193,Beíró!B:T,17,FALSE)-P193=0,"ok","hiba"),"")</f>
        <v/>
      </c>
    </row>
    <row r="194" spans="3:20" ht="19.95" hidden="1" customHeight="1" outlineLevel="1" x14ac:dyDescent="0.25">
      <c r="C194" s="364" t="s">
        <v>20</v>
      </c>
      <c r="D194" s="256">
        <v>13</v>
      </c>
      <c r="E194" s="256" t="str">
        <f>IFERROR(VLOOKUP(D194,'Eredmények rsz szerint'!$P$182:$T$196,4,FALSE),"")</f>
        <v/>
      </c>
      <c r="F194" s="255" t="str">
        <f>IFERROR(VLOOKUP($E194,Rajtlista!$B:$I,2,FALSE),"")</f>
        <v/>
      </c>
      <c r="G194" s="256" t="str">
        <f t="shared" si="146"/>
        <v>12.</v>
      </c>
      <c r="H194" s="428" t="str">
        <f>IFERROR(VLOOKUP($E194,Rajtlista!$B:$I,4,FALSE),"")</f>
        <v/>
      </c>
      <c r="I194" s="331" t="str">
        <f>IFERROR(VLOOKUP($E194,Rajtlista!$B:$I,5,FALSE),"")</f>
        <v/>
      </c>
      <c r="J194" s="443" t="str">
        <f>IFERROR(VLOOKUP($E194,Rajtlista!$B:$I,6,FALSE),"")</f>
        <v/>
      </c>
      <c r="K194" s="256"/>
      <c r="L194" s="299" t="str">
        <f>IFERROR(VLOOKUP($E194,Beíró!$B:$T,10,FALSE),"")</f>
        <v/>
      </c>
      <c r="M194" s="300" t="str">
        <f>IFERROR(VLOOKUP($E194,Beíró!$B:$T,11,FALSE),"")</f>
        <v/>
      </c>
      <c r="N194" s="300" t="str">
        <f>IFERROR(VLOOKUP($E194,Beíró!$B:$T,12,FALSE),"")</f>
        <v/>
      </c>
      <c r="O194" s="301" t="str">
        <f>IFERROR(VLOOKUP($E194,Beíró!$B:$T,13,FALSE),"")</f>
        <v/>
      </c>
      <c r="P194" s="303">
        <f>IFERROR(VLOOKUP($E194,'Eredmények rsz szerint'!B:P,14,FALSE),0)</f>
        <v>0</v>
      </c>
      <c r="Q194" s="365" t="str">
        <f t="shared" ref="Q194" si="158">IF((P194-P182)&gt;0,P194-P182,"-")</f>
        <v>-</v>
      </c>
      <c r="R194" s="366"/>
      <c r="S194" s="82" t="str">
        <f>IFERROR(IF(VLOOKUP(E194,Beíró!B:T,19,FALSE)-D194=0,"ok","hiba"),"")</f>
        <v/>
      </c>
      <c r="T194" s="82" t="str">
        <f>IFERROR(IF(VLOOKUP(E194,Beíró!B:T,17,FALSE)-P194=0,"ok","hiba"),"")</f>
        <v/>
      </c>
    </row>
    <row r="195" spans="3:20" ht="19.95" hidden="1" customHeight="1" outlineLevel="1" x14ac:dyDescent="0.25">
      <c r="C195" s="364" t="s">
        <v>21</v>
      </c>
      <c r="D195" s="256">
        <v>14</v>
      </c>
      <c r="E195" s="256" t="str">
        <f>IFERROR(VLOOKUP(D195,'Eredmények rsz szerint'!$P$182:$T$196,4,FALSE),"")</f>
        <v/>
      </c>
      <c r="F195" s="255" t="str">
        <f>IFERROR(VLOOKUP($E195,Rajtlista!$B:$I,2,FALSE),"")</f>
        <v/>
      </c>
      <c r="G195" s="256" t="str">
        <f t="shared" si="146"/>
        <v>13.</v>
      </c>
      <c r="H195" s="428" t="str">
        <f>IFERROR(VLOOKUP($E195,Rajtlista!$B:$I,4,FALSE),"")</f>
        <v/>
      </c>
      <c r="I195" s="331" t="str">
        <f>IFERROR(VLOOKUP($E195,Rajtlista!$B:$I,5,FALSE),"")</f>
        <v/>
      </c>
      <c r="J195" s="443" t="str">
        <f>IFERROR(VLOOKUP($E195,Rajtlista!$B:$I,6,FALSE),"")</f>
        <v/>
      </c>
      <c r="K195" s="256"/>
      <c r="L195" s="299" t="str">
        <f>IFERROR(VLOOKUP($E195,Beíró!$B:$T,10,FALSE),"")</f>
        <v/>
      </c>
      <c r="M195" s="300" t="str">
        <f>IFERROR(VLOOKUP($E195,Beíró!$B:$T,11,FALSE),"")</f>
        <v/>
      </c>
      <c r="N195" s="300" t="str">
        <f>IFERROR(VLOOKUP($E195,Beíró!$B:$T,12,FALSE),"")</f>
        <v/>
      </c>
      <c r="O195" s="301" t="str">
        <f>IFERROR(VLOOKUP($E195,Beíró!$B:$T,13,FALSE),"")</f>
        <v/>
      </c>
      <c r="P195" s="303">
        <f>IFERROR(VLOOKUP($E195,'Eredmények rsz szerint'!B:P,14,FALSE),0)</f>
        <v>0</v>
      </c>
      <c r="Q195" s="365" t="str">
        <f t="shared" ref="Q195" si="159">IF((P195-P182)&gt;0,P195-P182,"-")</f>
        <v>-</v>
      </c>
      <c r="R195" s="366"/>
      <c r="S195" s="82" t="str">
        <f>IFERROR(IF(VLOOKUP(E195,Beíró!B:T,19,FALSE)-D195=0,"ok","hiba"),"")</f>
        <v/>
      </c>
      <c r="T195" s="82" t="str">
        <f>IFERROR(IF(VLOOKUP(E195,Beíró!B:T,17,FALSE)-P195=0,"ok","hiba"),"")</f>
        <v/>
      </c>
    </row>
    <row r="196" spans="3:20" ht="19.95" hidden="1" customHeight="1" outlineLevel="1" x14ac:dyDescent="0.25">
      <c r="C196" s="364" t="s">
        <v>22</v>
      </c>
      <c r="D196" s="256">
        <v>15</v>
      </c>
      <c r="E196" s="256" t="str">
        <f>IFERROR(VLOOKUP(D196,'Eredmények rsz szerint'!$P$182:$T$196,4,FALSE),"")</f>
        <v/>
      </c>
      <c r="F196" s="255" t="str">
        <f>IFERROR(VLOOKUP($E196,Rajtlista!$B:$I,2,FALSE),"")</f>
        <v/>
      </c>
      <c r="G196" s="256" t="str">
        <f t="shared" si="146"/>
        <v>14.</v>
      </c>
      <c r="H196" s="428" t="str">
        <f>IFERROR(VLOOKUP($E196,Rajtlista!$B:$I,4,FALSE),"")</f>
        <v/>
      </c>
      <c r="I196" s="331" t="str">
        <f>IFERROR(VLOOKUP($E196,Rajtlista!$B:$I,5,FALSE),"")</f>
        <v/>
      </c>
      <c r="J196" s="443" t="str">
        <f>IFERROR(VLOOKUP($E196,Rajtlista!$B:$I,6,FALSE),"")</f>
        <v/>
      </c>
      <c r="K196" s="256"/>
      <c r="L196" s="299" t="str">
        <f>IFERROR(VLOOKUP($E196,Beíró!$B:$T,10,FALSE),"")</f>
        <v/>
      </c>
      <c r="M196" s="300" t="str">
        <f>IFERROR(VLOOKUP($E196,Beíró!$B:$T,11,FALSE),"")</f>
        <v/>
      </c>
      <c r="N196" s="300" t="str">
        <f>IFERROR(VLOOKUP($E196,Beíró!$B:$T,12,FALSE),"")</f>
        <v/>
      </c>
      <c r="O196" s="301" t="str">
        <f>IFERROR(VLOOKUP($E196,Beíró!$B:$T,13,FALSE),"")</f>
        <v/>
      </c>
      <c r="P196" s="303">
        <f>IFERROR(VLOOKUP($E196,'Eredmények rsz szerint'!B:P,14,FALSE),0)</f>
        <v>0</v>
      </c>
      <c r="Q196" s="365" t="str">
        <f t="shared" ref="Q196" si="160">IF((P196-P182)&gt;0,P196-P182,"-")</f>
        <v>-</v>
      </c>
      <c r="R196" s="366"/>
      <c r="S196" s="82" t="str">
        <f>IFERROR(IF(VLOOKUP(E196,Beíró!B:T,19,FALSE)-D196=0,"ok","hiba"),"")</f>
        <v/>
      </c>
      <c r="T196" s="82" t="str">
        <f>IFERROR(IF(VLOOKUP(E196,Beíró!B:T,17,FALSE)-P196=0,"ok","hiba"),"")</f>
        <v/>
      </c>
    </row>
    <row r="197" spans="3:20" ht="19.95" customHeight="1" outlineLevel="1" thickBot="1" x14ac:dyDescent="0.3">
      <c r="C197" s="334"/>
      <c r="D197" s="336"/>
      <c r="E197" s="367">
        <v>0</v>
      </c>
      <c r="F197" s="335"/>
      <c r="G197" s="336"/>
      <c r="H197" s="429"/>
      <c r="I197" s="336"/>
      <c r="J197" s="432"/>
      <c r="K197" s="336"/>
      <c r="L197" s="337"/>
      <c r="M197" s="337"/>
      <c r="N197" s="337"/>
      <c r="O197" s="337"/>
      <c r="P197" s="339"/>
      <c r="Q197" s="368"/>
      <c r="R197" s="357"/>
      <c r="S197" s="82" t="str">
        <f>IFERROR(IF(VLOOKUP(E197,Beíró!B:T,19,FALSE)-D197=0,"ok","hiba"),"")</f>
        <v/>
      </c>
      <c r="T197" s="82" t="str">
        <f>IFERROR(IF(VLOOKUP(E197,Beíró!B:T,17,FALSE)-P197=0,"ok","hiba"),"")</f>
        <v/>
      </c>
    </row>
    <row r="198" spans="3:20" s="359" customFormat="1" ht="19.95" customHeight="1" x14ac:dyDescent="0.25">
      <c r="C198" s="369"/>
      <c r="D198" s="370"/>
      <c r="E198" s="370" t="str">
        <f>+Rajtlista!B198</f>
        <v>VI. kcs. Fiú (-2002) - 3 km szabadstílus</v>
      </c>
      <c r="F198" s="371"/>
      <c r="G198" s="370"/>
      <c r="H198" s="440"/>
      <c r="I198" s="370"/>
      <c r="J198" s="444"/>
      <c r="K198" s="373"/>
      <c r="L198" s="374" t="e">
        <f>'Lövészet beíró'!G192</f>
        <v>#N/A</v>
      </c>
      <c r="M198" s="281" t="e">
        <f>'Lövészet beíró'!H192</f>
        <v>#N/A</v>
      </c>
      <c r="N198" s="281" t="e">
        <f>'Lövészet beíró'!I192</f>
        <v>#N/A</v>
      </c>
      <c r="O198" s="282" t="e">
        <f>'Lövészet beíró'!J192</f>
        <v>#N/A</v>
      </c>
      <c r="P198" s="375"/>
      <c r="Q198" s="376"/>
      <c r="R198" s="357"/>
      <c r="S198" s="82" t="str">
        <f>IFERROR(IF(VLOOKUP(E198,Beíró!B:T,19,FALSE)-D198=0,"ok","hiba"),"")</f>
        <v>ok</v>
      </c>
      <c r="T198" s="82" t="str">
        <f>IFERROR(IF(VLOOKUP(E198,Beíró!B:T,17,FALSE)-P198=0,"ok","hiba"),"")</f>
        <v>ok</v>
      </c>
    </row>
    <row r="199" spans="3:20" ht="19.95" customHeight="1" outlineLevel="1" x14ac:dyDescent="0.25">
      <c r="C199" s="360" t="s">
        <v>5</v>
      </c>
      <c r="D199" s="288">
        <v>1</v>
      </c>
      <c r="E199" s="253">
        <f>IFERROR(VLOOKUP(D199,'Eredmények rsz szerint'!$P$199:$T$213,4,FALSE),"")</f>
        <v>98</v>
      </c>
      <c r="F199" s="287" t="str">
        <f>IFERROR(VLOOKUP($E199,Rajtlista!$B:$I,2,FALSE),"")</f>
        <v>Kovács-Oroszlán Márton</v>
      </c>
      <c r="G199" s="288">
        <f>+C198</f>
        <v>0</v>
      </c>
      <c r="H199" s="427">
        <f>IFERROR(VLOOKUP($E199,Rajtlista!$B:$I,4,FALSE),"")</f>
        <v>36868</v>
      </c>
      <c r="I199" s="328" t="str">
        <f>IFERROR(VLOOKUP($E199,Rajtlista!$B:$I,5,FALSE),"")</f>
        <v>Budapest</v>
      </c>
      <c r="J199" s="442" t="str">
        <f>IFERROR(VLOOKUP($E199,Rajtlista!$B:$I,6,FALSE),"")</f>
        <v>Veres Pálné Gimnázium</v>
      </c>
      <c r="K199" s="288"/>
      <c r="L199" s="291" t="str">
        <f>IFERROR(VLOOKUP($E199,Beíró!$B:$T,10,FALSE),"")</f>
        <v/>
      </c>
      <c r="M199" s="292" t="str">
        <f>IFERROR(VLOOKUP($E199,Beíró!$B:$T,11,FALSE),"")</f>
        <v/>
      </c>
      <c r="N199" s="292" t="str">
        <f>IFERROR(VLOOKUP($E199,Beíró!$B:$T,12,FALSE),"")</f>
        <v/>
      </c>
      <c r="O199" s="293" t="str">
        <f>IFERROR(VLOOKUP($E199,Beíró!$B:$T,13,FALSE),"")</f>
        <v/>
      </c>
      <c r="P199" s="295">
        <f>IFERROR(VLOOKUP($E199,'Eredmények rsz szerint'!B:P,14,FALSE),0)</f>
        <v>5.0115740740740737E-3</v>
      </c>
      <c r="Q199" s="362" t="str">
        <f t="shared" ref="Q199" si="161">IF((P199-P199)&gt;0,P199-P199,"-")</f>
        <v>-</v>
      </c>
      <c r="R199" s="363"/>
      <c r="S199" s="82" t="str">
        <f>IFERROR(IF(VLOOKUP(E199,Beíró!B:T,19,FALSE)-D199=0,"ok","hiba"),"")</f>
        <v/>
      </c>
      <c r="T199" s="82" t="str">
        <f>IFERROR(IF(VLOOKUP(E199,Beíró!B:T,17,FALSE)-P199=0,"ok","hiba"),"")</f>
        <v/>
      </c>
    </row>
    <row r="200" spans="3:20" ht="19.95" customHeight="1" outlineLevel="1" x14ac:dyDescent="0.25">
      <c r="C200" s="364" t="s">
        <v>6</v>
      </c>
      <c r="D200" s="256">
        <v>2</v>
      </c>
      <c r="E200" s="256">
        <f>IFERROR(VLOOKUP(D200,'Eredmények rsz szerint'!$P$199:$T$213,4,FALSE),"")</f>
        <v>101</v>
      </c>
      <c r="F200" s="255" t="str">
        <f>IFERROR(VLOOKUP($E200,Rajtlista!$B:$I,2,FALSE),"")</f>
        <v>Kovács-Oroszlán Dániel</v>
      </c>
      <c r="G200" s="256" t="str">
        <f t="shared" ref="G200:G213" si="162">+C199</f>
        <v>I.</v>
      </c>
      <c r="H200" s="428">
        <f>IFERROR(VLOOKUP($E200,Rajtlista!$B:$I,4,FALSE),"")</f>
        <v>36868</v>
      </c>
      <c r="I200" s="331" t="str">
        <f>IFERROR(VLOOKUP($E200,Rajtlista!$B:$I,5,FALSE),"")</f>
        <v>Budapest</v>
      </c>
      <c r="J200" s="443" t="str">
        <f>IFERROR(VLOOKUP($E200,Rajtlista!$B:$I,6,FALSE),"")</f>
        <v>Veres Pálné Gimnázium</v>
      </c>
      <c r="K200" s="256"/>
      <c r="L200" s="299" t="str">
        <f>IFERROR(VLOOKUP($E200,Beíró!$B:$T,10,FALSE),"")</f>
        <v/>
      </c>
      <c r="M200" s="300" t="str">
        <f>IFERROR(VLOOKUP($E200,Beíró!$B:$T,11,FALSE),"")</f>
        <v/>
      </c>
      <c r="N200" s="300" t="str">
        <f>IFERROR(VLOOKUP($E200,Beíró!$B:$T,12,FALSE),"")</f>
        <v/>
      </c>
      <c r="O200" s="301" t="str">
        <f>IFERROR(VLOOKUP($E200,Beíró!$B:$T,13,FALSE),"")</f>
        <v/>
      </c>
      <c r="P200" s="303">
        <f>IFERROR(VLOOKUP($E200,'Eredmények rsz szerint'!B:P,14,FALSE),0)</f>
        <v>5.4513888888888884E-3</v>
      </c>
      <c r="Q200" s="365">
        <f t="shared" ref="Q200" si="163">IF((P200-P199)&gt;0,P200-P199,"-")</f>
        <v>4.3981481481481476E-4</v>
      </c>
      <c r="R200" s="366"/>
      <c r="S200" s="82" t="str">
        <f>IFERROR(IF(VLOOKUP(E200,Beíró!B:T,19,FALSE)-D200=0,"ok","hiba"),"")</f>
        <v/>
      </c>
      <c r="T200" s="82" t="str">
        <f>IFERROR(IF(VLOOKUP(E200,Beíró!B:T,17,FALSE)-P200=0,"ok","hiba"),"")</f>
        <v/>
      </c>
    </row>
    <row r="201" spans="3:20" ht="19.95" customHeight="1" outlineLevel="1" x14ac:dyDescent="0.25">
      <c r="C201" s="364" t="s">
        <v>10</v>
      </c>
      <c r="D201" s="256">
        <v>3</v>
      </c>
      <c r="E201" s="256">
        <f>IFERROR(VLOOKUP(D201,'Eredmények rsz szerint'!$P$199:$T$213,4,FALSE),"")</f>
        <v>102</v>
      </c>
      <c r="F201" s="255" t="str">
        <f>IFERROR(VLOOKUP($E201,Rajtlista!$B:$I,2,FALSE),"")</f>
        <v>Kovács Péter</v>
      </c>
      <c r="G201" s="256" t="str">
        <f t="shared" si="162"/>
        <v>II.</v>
      </c>
      <c r="H201" s="428">
        <f>IFERROR(VLOOKUP($E201,Rajtlista!$B:$I,4,FALSE),"")</f>
        <v>37313</v>
      </c>
      <c r="I201" s="331" t="str">
        <f>IFERROR(VLOOKUP($E201,Rajtlista!$B:$I,5,FALSE),"")</f>
        <v>Budapest</v>
      </c>
      <c r="J201" s="443" t="str">
        <f>IFERROR(VLOOKUP($E201,Rajtlista!$B:$I,6,FALSE),"")</f>
        <v>Budapesti Fazekas Mihály Gyakorló Általános Iskola és Gimnázium</v>
      </c>
      <c r="K201" s="256"/>
      <c r="L201" s="299" t="str">
        <f>IFERROR(VLOOKUP($E201,Beíró!$B:$T,10,FALSE),"")</f>
        <v/>
      </c>
      <c r="M201" s="300" t="str">
        <f>IFERROR(VLOOKUP($E201,Beíró!$B:$T,11,FALSE),"")</f>
        <v/>
      </c>
      <c r="N201" s="300" t="str">
        <f>IFERROR(VLOOKUP($E201,Beíró!$B:$T,12,FALSE),"")</f>
        <v/>
      </c>
      <c r="O201" s="301" t="str">
        <f>IFERROR(VLOOKUP($E201,Beíró!$B:$T,13,FALSE),"")</f>
        <v/>
      </c>
      <c r="P201" s="303">
        <f>IFERROR(VLOOKUP($E201,'Eredmények rsz szerint'!B:P,14,FALSE),0)</f>
        <v>6.5624999999999998E-3</v>
      </c>
      <c r="Q201" s="365">
        <f t="shared" ref="Q201" si="164">IF((P201-P199)&gt;0,P201-P199,"-")</f>
        <v>1.5509259259259261E-3</v>
      </c>
      <c r="R201" s="366"/>
      <c r="S201" s="82" t="str">
        <f>IFERROR(IF(VLOOKUP(E201,Beíró!B:T,19,FALSE)-D201=0,"ok","hiba"),"")</f>
        <v/>
      </c>
      <c r="T201" s="82" t="str">
        <f>IFERROR(IF(VLOOKUP(E201,Beíró!B:T,17,FALSE)-P201=0,"ok","hiba"),"")</f>
        <v/>
      </c>
    </row>
    <row r="202" spans="3:20" ht="19.95" customHeight="1" outlineLevel="1" x14ac:dyDescent="0.25">
      <c r="C202" s="364" t="s">
        <v>11</v>
      </c>
      <c r="D202" s="256">
        <v>4</v>
      </c>
      <c r="E202" s="256">
        <f>IFERROR(VLOOKUP(D202,'Eredmények rsz szerint'!$P$199:$T$213,4,FALSE),"")</f>
        <v>100</v>
      </c>
      <c r="F202" s="255" t="str">
        <f>IFERROR(VLOOKUP($E202,Rajtlista!$B:$I,2,FALSE),"")</f>
        <v>Merkl Levente</v>
      </c>
      <c r="G202" s="256" t="str">
        <f t="shared" si="162"/>
        <v>III.</v>
      </c>
      <c r="H202" s="428">
        <f>IFERROR(VLOOKUP($E202,Rajtlista!$B:$I,4,FALSE),"")</f>
        <v>37213</v>
      </c>
      <c r="I202" s="331" t="str">
        <f>IFERROR(VLOOKUP($E202,Rajtlista!$B:$I,5,FALSE),"")</f>
        <v>Baranya</v>
      </c>
      <c r="J202" s="443" t="str">
        <f>IFERROR(VLOOKUP($E202,Rajtlista!$B:$I,6,FALSE),"")</f>
        <v>Ciszterci Rend Nagy Lajos Gimnáziuma és Kollégiuma</v>
      </c>
      <c r="K202" s="256"/>
      <c r="L202" s="299" t="str">
        <f>IFERROR(VLOOKUP($E202,Beíró!$B:$T,10,FALSE),"")</f>
        <v/>
      </c>
      <c r="M202" s="300" t="str">
        <f>IFERROR(VLOOKUP($E202,Beíró!$B:$T,11,FALSE),"")</f>
        <v/>
      </c>
      <c r="N202" s="300" t="str">
        <f>IFERROR(VLOOKUP($E202,Beíró!$B:$T,12,FALSE),"")</f>
        <v/>
      </c>
      <c r="O202" s="301" t="str">
        <f>IFERROR(VLOOKUP($E202,Beíró!$B:$T,13,FALSE),"")</f>
        <v/>
      </c>
      <c r="P202" s="303">
        <f>IFERROR(VLOOKUP($E202,'Eredmények rsz szerint'!B:P,14,FALSE),0)</f>
        <v>7.1759259259259259E-3</v>
      </c>
      <c r="Q202" s="365">
        <f t="shared" ref="Q202" si="165">IF((P202-P199)&gt;0,P202-P199,"-")</f>
        <v>2.1643518518518522E-3</v>
      </c>
      <c r="R202" s="366"/>
      <c r="S202" s="82" t="str">
        <f>IFERROR(IF(VLOOKUP(E202,Beíró!B:T,19,FALSE)-D202=0,"ok","hiba"),"")</f>
        <v/>
      </c>
      <c r="T202" s="82" t="str">
        <f>IFERROR(IF(VLOOKUP(E202,Beíró!B:T,17,FALSE)-P202=0,"ok","hiba"),"")</f>
        <v/>
      </c>
    </row>
    <row r="203" spans="3:20" ht="19.95" customHeight="1" outlineLevel="1" x14ac:dyDescent="0.25">
      <c r="C203" s="364" t="s">
        <v>12</v>
      </c>
      <c r="D203" s="256">
        <v>5</v>
      </c>
      <c r="E203" s="256">
        <f>IFERROR(VLOOKUP(D203,'Eredmények rsz szerint'!$P$199:$T$213,4,FALSE),"")</f>
        <v>99</v>
      </c>
      <c r="F203" s="255" t="str">
        <f>IFERROR(VLOOKUP($E203,Rajtlista!$B:$I,2,FALSE),"")</f>
        <v>Hardi Ádám</v>
      </c>
      <c r="G203" s="256" t="str">
        <f t="shared" si="162"/>
        <v>4.</v>
      </c>
      <c r="H203" s="428">
        <f>IFERROR(VLOOKUP($E203,Rajtlista!$B:$I,4,FALSE),"")</f>
        <v>37461</v>
      </c>
      <c r="I203" s="331" t="str">
        <f>IFERROR(VLOOKUP($E203,Rajtlista!$B:$I,5,FALSE),"")</f>
        <v>Baranya</v>
      </c>
      <c r="J203" s="443" t="str">
        <f>IFERROR(VLOOKUP($E203,Rajtlista!$B:$I,6,FALSE),"")</f>
        <v>Pécsi Leőwey Klára Gimnázium</v>
      </c>
      <c r="K203" s="256"/>
      <c r="L203" s="299" t="str">
        <f>IFERROR(VLOOKUP($E203,Beíró!$B:$T,10,FALSE),"")</f>
        <v/>
      </c>
      <c r="M203" s="300" t="str">
        <f>IFERROR(VLOOKUP($E203,Beíró!$B:$T,11,FALSE),"")</f>
        <v/>
      </c>
      <c r="N203" s="300" t="str">
        <f>IFERROR(VLOOKUP($E203,Beíró!$B:$T,12,FALSE),"")</f>
        <v/>
      </c>
      <c r="O203" s="301" t="str">
        <f>IFERROR(VLOOKUP($E203,Beíró!$B:$T,13,FALSE),"")</f>
        <v/>
      </c>
      <c r="P203" s="303">
        <f>IFERROR(VLOOKUP($E203,'Eredmények rsz szerint'!B:P,14,FALSE),0)</f>
        <v>1.5891203703703703E-2</v>
      </c>
      <c r="Q203" s="365">
        <f t="shared" ref="Q203" si="166">IF((P203-P199)&gt;0,P203-P199,"-")</f>
        <v>1.0879629629629628E-2</v>
      </c>
      <c r="R203" s="366"/>
      <c r="S203" s="82" t="str">
        <f>IFERROR(IF(VLOOKUP(E203,Beíró!B:T,19,FALSE)-D203=0,"ok","hiba"),"")</f>
        <v/>
      </c>
      <c r="T203" s="82" t="str">
        <f>IFERROR(IF(VLOOKUP(E203,Beíró!B:T,17,FALSE)-P203=0,"ok","hiba"),"")</f>
        <v/>
      </c>
    </row>
    <row r="204" spans="3:20" ht="19.95" hidden="1" customHeight="1" outlineLevel="1" x14ac:dyDescent="0.25">
      <c r="C204" s="364" t="s">
        <v>13</v>
      </c>
      <c r="D204" s="256">
        <v>6</v>
      </c>
      <c r="E204" s="256" t="str">
        <f>IFERROR(VLOOKUP(D204,'Eredmények rsz szerint'!$P$199:$T$213,4,FALSE),"")</f>
        <v/>
      </c>
      <c r="F204" s="255" t="str">
        <f>IFERROR(VLOOKUP($E204,Rajtlista!$B:$I,2,FALSE),"")</f>
        <v/>
      </c>
      <c r="G204" s="256" t="str">
        <f t="shared" si="162"/>
        <v>5.</v>
      </c>
      <c r="H204" s="428" t="str">
        <f>IFERROR(VLOOKUP($E204,Rajtlista!$B:$I,4,FALSE),"")</f>
        <v/>
      </c>
      <c r="I204" s="331" t="str">
        <f>IFERROR(VLOOKUP($E204,Rajtlista!$B:$I,5,FALSE),"")</f>
        <v/>
      </c>
      <c r="J204" s="443" t="str">
        <f>IFERROR(VLOOKUP($E204,Rajtlista!$B:$I,6,FALSE),"")</f>
        <v/>
      </c>
      <c r="K204" s="256"/>
      <c r="L204" s="299" t="str">
        <f>IFERROR(VLOOKUP($E204,Beíró!$B:$T,10,FALSE),"")</f>
        <v/>
      </c>
      <c r="M204" s="300" t="str">
        <f>IFERROR(VLOOKUP($E204,Beíró!$B:$T,11,FALSE),"")</f>
        <v/>
      </c>
      <c r="N204" s="300" t="str">
        <f>IFERROR(VLOOKUP($E204,Beíró!$B:$T,12,FALSE),"")</f>
        <v/>
      </c>
      <c r="O204" s="301" t="str">
        <f>IFERROR(VLOOKUP($E204,Beíró!$B:$T,13,FALSE),"")</f>
        <v/>
      </c>
      <c r="P204" s="303">
        <f>IFERROR(VLOOKUP($E204,'Eredmények rsz szerint'!B:P,14,FALSE),0)</f>
        <v>0</v>
      </c>
      <c r="Q204" s="365" t="str">
        <f t="shared" ref="Q204" si="167">IF((P204-P199)&gt;0,P204-P199,"-")</f>
        <v>-</v>
      </c>
      <c r="R204" s="366"/>
      <c r="S204" s="82" t="str">
        <f>IFERROR(IF(VLOOKUP(E204,Beíró!B:T,19,FALSE)-D204=0,"ok","hiba"),"")</f>
        <v/>
      </c>
      <c r="T204" s="82" t="str">
        <f>IFERROR(IF(VLOOKUP(E204,Beíró!B:T,17,FALSE)-P204=0,"ok","hiba"),"")</f>
        <v/>
      </c>
    </row>
    <row r="205" spans="3:20" ht="19.95" hidden="1" customHeight="1" outlineLevel="1" x14ac:dyDescent="0.25">
      <c r="C205" s="364" t="s">
        <v>14</v>
      </c>
      <c r="D205" s="256">
        <v>7</v>
      </c>
      <c r="E205" s="256" t="str">
        <f>IFERROR(VLOOKUP(D205,'Eredmények rsz szerint'!$P$199:$T$213,4,FALSE),"")</f>
        <v/>
      </c>
      <c r="F205" s="255" t="str">
        <f>IFERROR(VLOOKUP($E205,Rajtlista!$B:$I,2,FALSE),"")</f>
        <v/>
      </c>
      <c r="G205" s="256" t="str">
        <f t="shared" si="162"/>
        <v>6.</v>
      </c>
      <c r="H205" s="428" t="str">
        <f>IFERROR(VLOOKUP($E205,Rajtlista!$B:$I,4,FALSE),"")</f>
        <v/>
      </c>
      <c r="I205" s="331" t="str">
        <f>IFERROR(VLOOKUP($E205,Rajtlista!$B:$I,5,FALSE),"")</f>
        <v/>
      </c>
      <c r="J205" s="443" t="str">
        <f>IFERROR(VLOOKUP($E205,Rajtlista!$B:$I,6,FALSE),"")</f>
        <v/>
      </c>
      <c r="K205" s="256"/>
      <c r="L205" s="299" t="str">
        <f>IFERROR(VLOOKUP($E205,Beíró!$B:$T,10,FALSE),"")</f>
        <v/>
      </c>
      <c r="M205" s="300" t="str">
        <f>IFERROR(VLOOKUP($E205,Beíró!$B:$T,11,FALSE),"")</f>
        <v/>
      </c>
      <c r="N205" s="300" t="str">
        <f>IFERROR(VLOOKUP($E205,Beíró!$B:$T,12,FALSE),"")</f>
        <v/>
      </c>
      <c r="O205" s="301" t="str">
        <f>IFERROR(VLOOKUP($E205,Beíró!$B:$T,13,FALSE),"")</f>
        <v/>
      </c>
      <c r="P205" s="303">
        <f>IFERROR(VLOOKUP($E205,'Eredmények rsz szerint'!B:P,14,FALSE),0)</f>
        <v>0</v>
      </c>
      <c r="Q205" s="365" t="str">
        <f t="shared" ref="Q205" si="168">IF((P205-P199)&gt;0,P205-P199,"-")</f>
        <v>-</v>
      </c>
      <c r="R205" s="366"/>
      <c r="S205" s="82" t="str">
        <f>IFERROR(IF(VLOOKUP(E205,Beíró!B:T,19,FALSE)-D205=0,"ok","hiba"),"")</f>
        <v/>
      </c>
      <c r="T205" s="82" t="str">
        <f>IFERROR(IF(VLOOKUP(E205,Beíró!B:T,17,FALSE)-P205=0,"ok","hiba"),"")</f>
        <v/>
      </c>
    </row>
    <row r="206" spans="3:20" ht="19.95" hidden="1" customHeight="1" outlineLevel="1" x14ac:dyDescent="0.25">
      <c r="C206" s="364" t="s">
        <v>15</v>
      </c>
      <c r="D206" s="256">
        <v>8</v>
      </c>
      <c r="E206" s="256" t="str">
        <f>IFERROR(VLOOKUP(D206,'Eredmények rsz szerint'!$P$199:$T$213,4,FALSE),"")</f>
        <v/>
      </c>
      <c r="F206" s="255" t="str">
        <f>IFERROR(VLOOKUP($E206,Rajtlista!$B:$I,2,FALSE),"")</f>
        <v/>
      </c>
      <c r="G206" s="256" t="str">
        <f t="shared" si="162"/>
        <v>7.</v>
      </c>
      <c r="H206" s="428" t="str">
        <f>IFERROR(VLOOKUP($E206,Rajtlista!$B:$I,4,FALSE),"")</f>
        <v/>
      </c>
      <c r="I206" s="331" t="str">
        <f>IFERROR(VLOOKUP($E206,Rajtlista!$B:$I,5,FALSE),"")</f>
        <v/>
      </c>
      <c r="J206" s="443" t="str">
        <f>IFERROR(VLOOKUP($E206,Rajtlista!$B:$I,6,FALSE),"")</f>
        <v/>
      </c>
      <c r="K206" s="256"/>
      <c r="L206" s="299" t="str">
        <f>IFERROR(VLOOKUP($E206,Beíró!$B:$T,10,FALSE),"")</f>
        <v/>
      </c>
      <c r="M206" s="300" t="str">
        <f>IFERROR(VLOOKUP($E206,Beíró!$B:$T,11,FALSE),"")</f>
        <v/>
      </c>
      <c r="N206" s="300" t="str">
        <f>IFERROR(VLOOKUP($E206,Beíró!$B:$T,12,FALSE),"")</f>
        <v/>
      </c>
      <c r="O206" s="301" t="str">
        <f>IFERROR(VLOOKUP($E206,Beíró!$B:$T,13,FALSE),"")</f>
        <v/>
      </c>
      <c r="P206" s="303">
        <f>IFERROR(VLOOKUP($E206,'Eredmények rsz szerint'!B:P,14,FALSE),0)</f>
        <v>0</v>
      </c>
      <c r="Q206" s="365" t="str">
        <f t="shared" ref="Q206" si="169">IF((P206-P199)&gt;0,P206-P199,"-")</f>
        <v>-</v>
      </c>
      <c r="R206" s="366"/>
      <c r="S206" s="82" t="str">
        <f>IFERROR(IF(VLOOKUP(E206,Beíró!B:T,19,FALSE)-D206=0,"ok","hiba"),"")</f>
        <v/>
      </c>
      <c r="T206" s="82" t="str">
        <f>IFERROR(IF(VLOOKUP(E206,Beíró!B:T,17,FALSE)-P206=0,"ok","hiba"),"")</f>
        <v/>
      </c>
    </row>
    <row r="207" spans="3:20" ht="19.95" hidden="1" customHeight="1" outlineLevel="1" x14ac:dyDescent="0.25">
      <c r="C207" s="364" t="s">
        <v>16</v>
      </c>
      <c r="D207" s="256">
        <v>9</v>
      </c>
      <c r="E207" s="256" t="str">
        <f>IFERROR(VLOOKUP(D207,'Eredmények rsz szerint'!$P$199:$T$213,4,FALSE),"")</f>
        <v/>
      </c>
      <c r="F207" s="255" t="str">
        <f>IFERROR(VLOOKUP($E207,Rajtlista!$B:$I,2,FALSE),"")</f>
        <v/>
      </c>
      <c r="G207" s="256" t="str">
        <f t="shared" si="162"/>
        <v>8.</v>
      </c>
      <c r="H207" s="428" t="str">
        <f>IFERROR(VLOOKUP($E207,Rajtlista!$B:$I,4,FALSE),"")</f>
        <v/>
      </c>
      <c r="I207" s="331" t="str">
        <f>IFERROR(VLOOKUP($E207,Rajtlista!$B:$I,5,FALSE),"")</f>
        <v/>
      </c>
      <c r="J207" s="443" t="str">
        <f>IFERROR(VLOOKUP($E207,Rajtlista!$B:$I,6,FALSE),"")</f>
        <v/>
      </c>
      <c r="K207" s="256"/>
      <c r="L207" s="299" t="str">
        <f>IFERROR(VLOOKUP($E207,Beíró!$B:$T,10,FALSE),"")</f>
        <v/>
      </c>
      <c r="M207" s="300" t="str">
        <f>IFERROR(VLOOKUP($E207,Beíró!$B:$T,11,FALSE),"")</f>
        <v/>
      </c>
      <c r="N207" s="300" t="str">
        <f>IFERROR(VLOOKUP($E207,Beíró!$B:$T,12,FALSE),"")</f>
        <v/>
      </c>
      <c r="O207" s="301" t="str">
        <f>IFERROR(VLOOKUP($E207,Beíró!$B:$T,13,FALSE),"")</f>
        <v/>
      </c>
      <c r="P207" s="303">
        <f>IFERROR(VLOOKUP($E207,'Eredmények rsz szerint'!B:P,14,FALSE),0)</f>
        <v>0</v>
      </c>
      <c r="Q207" s="365" t="str">
        <f t="shared" ref="Q207" si="170">IF((P207-P199)&gt;0,P207-P199,"-")</f>
        <v>-</v>
      </c>
      <c r="R207" s="366"/>
      <c r="S207" s="82" t="str">
        <f>IFERROR(IF(VLOOKUP(E207,Beíró!B:T,19,FALSE)-D207=0,"ok","hiba"),"")</f>
        <v/>
      </c>
      <c r="T207" s="82" t="str">
        <f>IFERROR(IF(VLOOKUP(E207,Beíró!B:T,17,FALSE)-P207=0,"ok","hiba"),"")</f>
        <v/>
      </c>
    </row>
    <row r="208" spans="3:20" ht="19.95" hidden="1" customHeight="1" outlineLevel="1" x14ac:dyDescent="0.25">
      <c r="C208" s="364" t="s">
        <v>17</v>
      </c>
      <c r="D208" s="256">
        <v>10</v>
      </c>
      <c r="E208" s="256" t="str">
        <f>IFERROR(VLOOKUP(D208,'Eredmények rsz szerint'!$P$199:$T$213,4,FALSE),"")</f>
        <v/>
      </c>
      <c r="F208" s="255" t="str">
        <f>IFERROR(VLOOKUP($E208,Rajtlista!$B:$I,2,FALSE),"")</f>
        <v/>
      </c>
      <c r="G208" s="256" t="str">
        <f t="shared" si="162"/>
        <v>9.</v>
      </c>
      <c r="H208" s="428" t="str">
        <f>IFERROR(VLOOKUP($E208,Rajtlista!$B:$I,4,FALSE),"")</f>
        <v/>
      </c>
      <c r="I208" s="331" t="str">
        <f>IFERROR(VLOOKUP($E208,Rajtlista!$B:$I,5,FALSE),"")</f>
        <v/>
      </c>
      <c r="J208" s="443" t="str">
        <f>IFERROR(VLOOKUP($E208,Rajtlista!$B:$I,6,FALSE),"")</f>
        <v/>
      </c>
      <c r="K208" s="256"/>
      <c r="L208" s="299" t="str">
        <f>IFERROR(VLOOKUP($E208,Beíró!$B:$T,10,FALSE),"")</f>
        <v/>
      </c>
      <c r="M208" s="300" t="str">
        <f>IFERROR(VLOOKUP($E208,Beíró!$B:$T,11,FALSE),"")</f>
        <v/>
      </c>
      <c r="N208" s="300" t="str">
        <f>IFERROR(VLOOKUP($E208,Beíró!$B:$T,12,FALSE),"")</f>
        <v/>
      </c>
      <c r="O208" s="301" t="str">
        <f>IFERROR(VLOOKUP($E208,Beíró!$B:$T,13,FALSE),"")</f>
        <v/>
      </c>
      <c r="P208" s="303">
        <f>IFERROR(VLOOKUP($E208,'Eredmények rsz szerint'!B:P,14,FALSE),0)</f>
        <v>0</v>
      </c>
      <c r="Q208" s="365" t="str">
        <f t="shared" ref="Q208" si="171">IF((P208-P199)&gt;0,P208-P199,"-")</f>
        <v>-</v>
      </c>
      <c r="R208" s="366"/>
      <c r="S208" s="82" t="str">
        <f>IFERROR(IF(VLOOKUP(E208,Beíró!B:T,19,FALSE)-D208=0,"ok","hiba"),"")</f>
        <v/>
      </c>
      <c r="T208" s="82" t="str">
        <f>IFERROR(IF(VLOOKUP(E208,Beíró!B:T,17,FALSE)-P208=0,"ok","hiba"),"")</f>
        <v/>
      </c>
    </row>
    <row r="209" spans="3:20" ht="19.95" hidden="1" customHeight="1" outlineLevel="1" x14ac:dyDescent="0.25">
      <c r="C209" s="364" t="s">
        <v>18</v>
      </c>
      <c r="D209" s="256">
        <v>11</v>
      </c>
      <c r="E209" s="256" t="str">
        <f>IFERROR(VLOOKUP(D209,'Eredmények rsz szerint'!$P$199:$T$213,4,FALSE),"")</f>
        <v/>
      </c>
      <c r="F209" s="255" t="str">
        <f>IFERROR(VLOOKUP($E209,Rajtlista!$B:$I,2,FALSE),"")</f>
        <v/>
      </c>
      <c r="G209" s="256" t="str">
        <f t="shared" si="162"/>
        <v>10.</v>
      </c>
      <c r="H209" s="428" t="str">
        <f>IFERROR(VLOOKUP($E209,Rajtlista!$B:$I,4,FALSE),"")</f>
        <v/>
      </c>
      <c r="I209" s="331" t="str">
        <f>IFERROR(VLOOKUP($E209,Rajtlista!$B:$I,5,FALSE),"")</f>
        <v/>
      </c>
      <c r="J209" s="443" t="str">
        <f>IFERROR(VLOOKUP($E209,Rajtlista!$B:$I,6,FALSE),"")</f>
        <v/>
      </c>
      <c r="K209" s="256"/>
      <c r="L209" s="299" t="str">
        <f>IFERROR(VLOOKUP($E209,Beíró!$B:$T,10,FALSE),"")</f>
        <v/>
      </c>
      <c r="M209" s="300" t="str">
        <f>IFERROR(VLOOKUP($E209,Beíró!$B:$T,11,FALSE),"")</f>
        <v/>
      </c>
      <c r="N209" s="300" t="str">
        <f>IFERROR(VLOOKUP($E209,Beíró!$B:$T,12,FALSE),"")</f>
        <v/>
      </c>
      <c r="O209" s="301" t="str">
        <f>IFERROR(VLOOKUP($E209,Beíró!$B:$T,13,FALSE),"")</f>
        <v/>
      </c>
      <c r="P209" s="303">
        <f>IFERROR(VLOOKUP($E209,'Eredmények rsz szerint'!B:P,14,FALSE),0)</f>
        <v>0</v>
      </c>
      <c r="Q209" s="365" t="str">
        <f t="shared" ref="Q209" si="172">IF((P209-P199)&gt;0,P209-P199,"-")</f>
        <v>-</v>
      </c>
      <c r="R209" s="366"/>
      <c r="S209" s="82" t="str">
        <f>IFERROR(IF(VLOOKUP(E209,Beíró!B:T,19,FALSE)-D209=0,"ok","hiba"),"")</f>
        <v/>
      </c>
      <c r="T209" s="82" t="str">
        <f>IFERROR(IF(VLOOKUP(E209,Beíró!B:T,17,FALSE)-P209=0,"ok","hiba"),"")</f>
        <v/>
      </c>
    </row>
    <row r="210" spans="3:20" ht="19.95" hidden="1" customHeight="1" outlineLevel="1" x14ac:dyDescent="0.25">
      <c r="C210" s="364" t="s">
        <v>19</v>
      </c>
      <c r="D210" s="256">
        <v>12</v>
      </c>
      <c r="E210" s="256" t="str">
        <f>IFERROR(VLOOKUP(D210,'Eredmények rsz szerint'!$P$199:$T$213,4,FALSE),"")</f>
        <v/>
      </c>
      <c r="F210" s="255" t="str">
        <f>IFERROR(VLOOKUP($E210,Rajtlista!$B:$I,2,FALSE),"")</f>
        <v/>
      </c>
      <c r="G210" s="256" t="str">
        <f t="shared" si="162"/>
        <v>11.</v>
      </c>
      <c r="H210" s="428" t="str">
        <f>IFERROR(VLOOKUP($E210,Rajtlista!$B:$I,4,FALSE),"")</f>
        <v/>
      </c>
      <c r="I210" s="331" t="str">
        <f>IFERROR(VLOOKUP($E210,Rajtlista!$B:$I,5,FALSE),"")</f>
        <v/>
      </c>
      <c r="J210" s="443" t="str">
        <f>IFERROR(VLOOKUP($E210,Rajtlista!$B:$I,6,FALSE),"")</f>
        <v/>
      </c>
      <c r="K210" s="256"/>
      <c r="L210" s="299" t="str">
        <f>IFERROR(VLOOKUP($E210,Beíró!$B:$T,10,FALSE),"")</f>
        <v/>
      </c>
      <c r="M210" s="300" t="str">
        <f>IFERROR(VLOOKUP($E210,Beíró!$B:$T,11,FALSE),"")</f>
        <v/>
      </c>
      <c r="N210" s="300" t="str">
        <f>IFERROR(VLOOKUP($E210,Beíró!$B:$T,12,FALSE),"")</f>
        <v/>
      </c>
      <c r="O210" s="301" t="str">
        <f>IFERROR(VLOOKUP($E210,Beíró!$B:$T,13,FALSE),"")</f>
        <v/>
      </c>
      <c r="P210" s="303">
        <f>IFERROR(VLOOKUP($E210,'Eredmények rsz szerint'!B:P,14,FALSE),0)</f>
        <v>0</v>
      </c>
      <c r="Q210" s="365" t="str">
        <f t="shared" ref="Q210" si="173">IF((P210-P199)&gt;0,P210-P199,"-")</f>
        <v>-</v>
      </c>
      <c r="R210" s="366"/>
      <c r="S210" s="82" t="str">
        <f>IFERROR(IF(VLOOKUP(E210,Beíró!B:T,19,FALSE)-D210=0,"ok","hiba"),"")</f>
        <v/>
      </c>
      <c r="T210" s="82" t="str">
        <f>IFERROR(IF(VLOOKUP(E210,Beíró!B:T,17,FALSE)-P210=0,"ok","hiba"),"")</f>
        <v/>
      </c>
    </row>
    <row r="211" spans="3:20" ht="19.95" hidden="1" customHeight="1" outlineLevel="1" x14ac:dyDescent="0.25">
      <c r="C211" s="364" t="s">
        <v>20</v>
      </c>
      <c r="D211" s="256">
        <v>13</v>
      </c>
      <c r="E211" s="256" t="str">
        <f>IFERROR(VLOOKUP(D211,'Eredmények rsz szerint'!$P$199:$T$213,4,FALSE),"")</f>
        <v/>
      </c>
      <c r="F211" s="255" t="str">
        <f>IFERROR(VLOOKUP($E211,Rajtlista!$B:$I,2,FALSE),"")</f>
        <v/>
      </c>
      <c r="G211" s="256" t="str">
        <f t="shared" si="162"/>
        <v>12.</v>
      </c>
      <c r="H211" s="428" t="str">
        <f>IFERROR(VLOOKUP($E211,Rajtlista!$B:$I,4,FALSE),"")</f>
        <v/>
      </c>
      <c r="I211" s="331" t="str">
        <f>IFERROR(VLOOKUP($E211,Rajtlista!$B:$I,5,FALSE),"")</f>
        <v/>
      </c>
      <c r="J211" s="443" t="str">
        <f>IFERROR(VLOOKUP($E211,Rajtlista!$B:$I,6,FALSE),"")</f>
        <v/>
      </c>
      <c r="K211" s="256"/>
      <c r="L211" s="299" t="str">
        <f>IFERROR(VLOOKUP($E211,Beíró!$B:$T,10,FALSE),"")</f>
        <v/>
      </c>
      <c r="M211" s="300" t="str">
        <f>IFERROR(VLOOKUP($E211,Beíró!$B:$T,11,FALSE),"")</f>
        <v/>
      </c>
      <c r="N211" s="300" t="str">
        <f>IFERROR(VLOOKUP($E211,Beíró!$B:$T,12,FALSE),"")</f>
        <v/>
      </c>
      <c r="O211" s="301" t="str">
        <f>IFERROR(VLOOKUP($E211,Beíró!$B:$T,13,FALSE),"")</f>
        <v/>
      </c>
      <c r="P211" s="303">
        <f>IFERROR(VLOOKUP($E211,'Eredmények rsz szerint'!B:P,14,FALSE),0)</f>
        <v>0</v>
      </c>
      <c r="Q211" s="365" t="str">
        <f t="shared" ref="Q211" si="174">IF((P211-P199)&gt;0,P211-P199,"-")</f>
        <v>-</v>
      </c>
      <c r="R211" s="366"/>
      <c r="S211" s="82" t="str">
        <f>IFERROR(IF(VLOOKUP(E211,Beíró!B:T,19,FALSE)-D211=0,"ok","hiba"),"")</f>
        <v/>
      </c>
      <c r="T211" s="82" t="str">
        <f>IFERROR(IF(VLOOKUP(E211,Beíró!B:T,17,FALSE)-P211=0,"ok","hiba"),"")</f>
        <v/>
      </c>
    </row>
    <row r="212" spans="3:20" ht="19.95" hidden="1" customHeight="1" outlineLevel="1" x14ac:dyDescent="0.25">
      <c r="C212" s="364" t="s">
        <v>21</v>
      </c>
      <c r="D212" s="256">
        <v>14</v>
      </c>
      <c r="E212" s="256" t="str">
        <f>IFERROR(VLOOKUP(D212,'Eredmények rsz szerint'!$P$199:$T$213,4,FALSE),"")</f>
        <v/>
      </c>
      <c r="F212" s="255" t="str">
        <f>IFERROR(VLOOKUP($E212,Rajtlista!$B:$I,2,FALSE),"")</f>
        <v/>
      </c>
      <c r="G212" s="256" t="str">
        <f t="shared" si="162"/>
        <v>13.</v>
      </c>
      <c r="H212" s="428" t="str">
        <f>IFERROR(VLOOKUP($E212,Rajtlista!$B:$I,4,FALSE),"")</f>
        <v/>
      </c>
      <c r="I212" s="331" t="str">
        <f>IFERROR(VLOOKUP($E212,Rajtlista!$B:$I,5,FALSE),"")</f>
        <v/>
      </c>
      <c r="J212" s="443" t="str">
        <f>IFERROR(VLOOKUP($E212,Rajtlista!$B:$I,6,FALSE),"")</f>
        <v/>
      </c>
      <c r="K212" s="256"/>
      <c r="L212" s="299" t="str">
        <f>IFERROR(VLOOKUP($E212,Beíró!$B:$T,10,FALSE),"")</f>
        <v/>
      </c>
      <c r="M212" s="300" t="str">
        <f>IFERROR(VLOOKUP($E212,Beíró!$B:$T,11,FALSE),"")</f>
        <v/>
      </c>
      <c r="N212" s="300" t="str">
        <f>IFERROR(VLOOKUP($E212,Beíró!$B:$T,12,FALSE),"")</f>
        <v/>
      </c>
      <c r="O212" s="301" t="str">
        <f>IFERROR(VLOOKUP($E212,Beíró!$B:$T,13,FALSE),"")</f>
        <v/>
      </c>
      <c r="P212" s="303">
        <f>IFERROR(VLOOKUP($E212,'Eredmények rsz szerint'!B:P,14,FALSE),0)</f>
        <v>0</v>
      </c>
      <c r="Q212" s="365" t="str">
        <f t="shared" ref="Q212" si="175">IF((P212-P199)&gt;0,P212-P199,"-")</f>
        <v>-</v>
      </c>
      <c r="R212" s="366"/>
      <c r="S212" s="82" t="str">
        <f>IFERROR(IF(VLOOKUP(E212,Beíró!B:T,19,FALSE)-D212=0,"ok","hiba"),"")</f>
        <v/>
      </c>
      <c r="T212" s="82" t="str">
        <f>IFERROR(IF(VLOOKUP(E212,Beíró!B:T,17,FALSE)-P212=0,"ok","hiba"),"")</f>
        <v/>
      </c>
    </row>
    <row r="213" spans="3:20" ht="19.95" hidden="1" customHeight="1" outlineLevel="1" x14ac:dyDescent="0.25">
      <c r="C213" s="364" t="s">
        <v>22</v>
      </c>
      <c r="D213" s="256">
        <v>15</v>
      </c>
      <c r="E213" s="256" t="str">
        <f>IFERROR(VLOOKUP(D213,'Eredmények rsz szerint'!$P$199:$T$213,4,FALSE),"")</f>
        <v/>
      </c>
      <c r="F213" s="255" t="str">
        <f>IFERROR(VLOOKUP($E213,Rajtlista!$B:$I,2,FALSE),"")</f>
        <v/>
      </c>
      <c r="G213" s="256" t="str">
        <f t="shared" si="162"/>
        <v>14.</v>
      </c>
      <c r="H213" s="428" t="str">
        <f>IFERROR(VLOOKUP($E213,Rajtlista!$B:$I,4,FALSE),"")</f>
        <v/>
      </c>
      <c r="I213" s="331" t="str">
        <f>IFERROR(VLOOKUP($E213,Rajtlista!$B:$I,5,FALSE),"")</f>
        <v/>
      </c>
      <c r="J213" s="443" t="str">
        <f>IFERROR(VLOOKUP($E213,Rajtlista!$B:$I,6,FALSE),"")</f>
        <v/>
      </c>
      <c r="K213" s="256"/>
      <c r="L213" s="299" t="str">
        <f>IFERROR(VLOOKUP($E213,Beíró!$B:$T,10,FALSE),"")</f>
        <v/>
      </c>
      <c r="M213" s="300" t="str">
        <f>IFERROR(VLOOKUP($E213,Beíró!$B:$T,11,FALSE),"")</f>
        <v/>
      </c>
      <c r="N213" s="300" t="str">
        <f>IFERROR(VLOOKUP($E213,Beíró!$B:$T,12,FALSE),"")</f>
        <v/>
      </c>
      <c r="O213" s="301" t="str">
        <f>IFERROR(VLOOKUP($E213,Beíró!$B:$T,13,FALSE),"")</f>
        <v/>
      </c>
      <c r="P213" s="303">
        <f>IFERROR(VLOOKUP($E213,'Eredmények rsz szerint'!B:P,14,FALSE),0)</f>
        <v>0</v>
      </c>
      <c r="Q213" s="365" t="str">
        <f t="shared" ref="Q213" si="176">IF((P213-P199)&gt;0,P213-P199,"-")</f>
        <v>-</v>
      </c>
      <c r="R213" s="366"/>
      <c r="S213" s="82" t="str">
        <f>IFERROR(IF(VLOOKUP(E213,Beíró!B:T,19,FALSE)-D213=0,"ok","hiba"),"")</f>
        <v/>
      </c>
      <c r="T213" s="82" t="str">
        <f>IFERROR(IF(VLOOKUP(E213,Beíró!B:T,17,FALSE)-P213=0,"ok","hiba"),"")</f>
        <v/>
      </c>
    </row>
    <row r="214" spans="3:20" ht="19.95" customHeight="1" outlineLevel="1" thickBot="1" x14ac:dyDescent="0.3">
      <c r="C214" s="334"/>
      <c r="D214" s="336"/>
      <c r="E214" s="367">
        <v>0</v>
      </c>
      <c r="F214" s="335"/>
      <c r="G214" s="336"/>
      <c r="H214" s="429"/>
      <c r="I214" s="336"/>
      <c r="J214" s="432"/>
      <c r="K214" s="336"/>
      <c r="L214" s="337"/>
      <c r="M214" s="337"/>
      <c r="N214" s="337"/>
      <c r="O214" s="337"/>
      <c r="P214" s="339"/>
      <c r="Q214" s="368"/>
      <c r="R214" s="357"/>
      <c r="S214" s="82" t="str">
        <f>IFERROR(IF(VLOOKUP(E214,Beíró!B:T,19,FALSE)-D214=0,"ok","hiba"),"")</f>
        <v/>
      </c>
      <c r="T214" s="82" t="str">
        <f>IFERROR(IF(VLOOKUP(E214,Beíró!B:T,17,FALSE)-P214=0,"ok","hiba"),"")</f>
        <v/>
      </c>
    </row>
    <row r="215" spans="3:20" s="359" customFormat="1" ht="19.95" customHeight="1" x14ac:dyDescent="0.25">
      <c r="C215" s="369"/>
      <c r="D215" s="370"/>
      <c r="E215" s="370">
        <f>+Rajtlista!B215</f>
        <v>0</v>
      </c>
      <c r="F215" s="371"/>
      <c r="G215" s="370"/>
      <c r="H215" s="440"/>
      <c r="I215" s="370"/>
      <c r="J215" s="444"/>
      <c r="K215" s="373"/>
      <c r="L215" s="374" t="e">
        <f>'Lövészet beíró'!G209</f>
        <v>#N/A</v>
      </c>
      <c r="M215" s="281" t="e">
        <f>'Lövészet beíró'!H209</f>
        <v>#N/A</v>
      </c>
      <c r="N215" s="281" t="e">
        <f>'Lövészet beíró'!I209</f>
        <v>#N/A</v>
      </c>
      <c r="O215" s="282" t="e">
        <f>'Lövészet beíró'!J209</f>
        <v>#N/A</v>
      </c>
      <c r="P215" s="375"/>
      <c r="Q215" s="376"/>
      <c r="R215" s="357"/>
      <c r="S215" s="82" t="str">
        <f>IFERROR(IF(VLOOKUP(E215,Beíró!B:T,19,FALSE)-D215=0,"ok","hiba"),"")</f>
        <v/>
      </c>
      <c r="T215" s="82" t="str">
        <f>IFERROR(IF(VLOOKUP(E215,Beíró!B:T,17,FALSE)-P215=0,"ok","hiba"),"")</f>
        <v/>
      </c>
    </row>
    <row r="216" spans="3:20" ht="19.95" hidden="1" customHeight="1" outlineLevel="1" x14ac:dyDescent="0.25">
      <c r="C216" s="360" t="s">
        <v>5</v>
      </c>
      <c r="D216" s="288">
        <v>1</v>
      </c>
      <c r="E216" s="253" t="str">
        <f>IFERROR(VLOOKUP(D216,'Eredmények rsz szerint'!$P$216:$T$230,4,FALSE),"")</f>
        <v/>
      </c>
      <c r="F216" s="287" t="str">
        <f>IFERROR(VLOOKUP($E216,Rajtlista!$B:$I,2,FALSE),"")</f>
        <v/>
      </c>
      <c r="G216" s="288">
        <f>+C215</f>
        <v>0</v>
      </c>
      <c r="H216" s="427" t="str">
        <f>IFERROR(VLOOKUP($E216,Rajtlista!$B:$I,4,FALSE),"")</f>
        <v/>
      </c>
      <c r="I216" s="328" t="str">
        <f>IFERROR(VLOOKUP($E216,Rajtlista!$B:$I,5,FALSE),"")</f>
        <v/>
      </c>
      <c r="J216" s="442" t="str">
        <f>IFERROR(VLOOKUP($E216,Rajtlista!$B:$I,6,FALSE),"")</f>
        <v/>
      </c>
      <c r="K216" s="288"/>
      <c r="L216" s="291" t="str">
        <f>IFERROR(VLOOKUP($E216,Beíró!$B:$T,10,FALSE),"")</f>
        <v/>
      </c>
      <c r="M216" s="292" t="str">
        <f>IFERROR(VLOOKUP($E216,Beíró!$B:$T,11,FALSE),"")</f>
        <v/>
      </c>
      <c r="N216" s="292" t="str">
        <f>IFERROR(VLOOKUP($E216,Beíró!$B:$T,12,FALSE),"")</f>
        <v/>
      </c>
      <c r="O216" s="293" t="str">
        <f>IFERROR(VLOOKUP($E216,Beíró!$B:$T,13,FALSE),"")</f>
        <v/>
      </c>
      <c r="P216" s="295">
        <f>IFERROR(VLOOKUP($E216,'Eredmények rsz szerint'!B:P,14,FALSE),0)</f>
        <v>0</v>
      </c>
      <c r="Q216" s="362" t="str">
        <f t="shared" ref="Q216" si="177">IF((P216-P216)&gt;0,P216-P216,"-")</f>
        <v>-</v>
      </c>
      <c r="R216" s="363"/>
      <c r="S216" s="82" t="str">
        <f>IFERROR(IF(VLOOKUP(E216,Beíró!B:T,19,FALSE)-D216=0,"ok","hiba"),"")</f>
        <v/>
      </c>
      <c r="T216" s="82" t="str">
        <f>IFERROR(IF(VLOOKUP(E216,Beíró!B:T,17,FALSE)-P216=0,"ok","hiba"),"")</f>
        <v/>
      </c>
    </row>
    <row r="217" spans="3:20" ht="19.95" hidden="1" customHeight="1" outlineLevel="1" x14ac:dyDescent="0.25">
      <c r="C217" s="364" t="s">
        <v>6</v>
      </c>
      <c r="D217" s="256">
        <v>2</v>
      </c>
      <c r="E217" s="256" t="str">
        <f>IFERROR(VLOOKUP(D217,'Eredmények rsz szerint'!$P$216:$T$230,4,FALSE),"")</f>
        <v/>
      </c>
      <c r="F217" s="255" t="str">
        <f>IFERROR(VLOOKUP($E217,Rajtlista!$B:$I,2,FALSE),"")</f>
        <v/>
      </c>
      <c r="G217" s="256" t="str">
        <f t="shared" ref="G217:G230" si="178">+C216</f>
        <v>I.</v>
      </c>
      <c r="H217" s="428" t="str">
        <f>IFERROR(VLOOKUP($E217,Rajtlista!$B:$I,4,FALSE),"")</f>
        <v/>
      </c>
      <c r="I217" s="331" t="str">
        <f>IFERROR(VLOOKUP($E217,Rajtlista!$B:$I,5,FALSE),"")</f>
        <v/>
      </c>
      <c r="J217" s="443" t="str">
        <f>IFERROR(VLOOKUP($E217,Rajtlista!$B:$I,6,FALSE),"")</f>
        <v/>
      </c>
      <c r="K217" s="256"/>
      <c r="L217" s="299" t="str">
        <f>IFERROR(VLOOKUP($E217,Beíró!$B:$T,10,FALSE),"")</f>
        <v/>
      </c>
      <c r="M217" s="300" t="str">
        <f>IFERROR(VLOOKUP($E217,Beíró!$B:$T,11,FALSE),"")</f>
        <v/>
      </c>
      <c r="N217" s="300" t="str">
        <f>IFERROR(VLOOKUP($E217,Beíró!$B:$T,12,FALSE),"")</f>
        <v/>
      </c>
      <c r="O217" s="301" t="str">
        <f>IFERROR(VLOOKUP($E217,Beíró!$B:$T,13,FALSE),"")</f>
        <v/>
      </c>
      <c r="P217" s="303">
        <f>IFERROR(VLOOKUP($E217,'Eredmények rsz szerint'!B:P,14,FALSE),0)</f>
        <v>0</v>
      </c>
      <c r="Q217" s="365" t="str">
        <f t="shared" ref="Q217" si="179">IF((P217-P216)&gt;0,P217-P216,"-")</f>
        <v>-</v>
      </c>
      <c r="R217" s="366"/>
      <c r="S217" s="82" t="str">
        <f>IFERROR(IF(VLOOKUP(E217,Beíró!B:T,19,FALSE)-D217=0,"ok","hiba"),"")</f>
        <v/>
      </c>
      <c r="T217" s="82" t="str">
        <f>IFERROR(IF(VLOOKUP(E217,Beíró!B:T,17,FALSE)-P217=0,"ok","hiba"),"")</f>
        <v/>
      </c>
    </row>
    <row r="218" spans="3:20" ht="19.95" hidden="1" customHeight="1" outlineLevel="1" x14ac:dyDescent="0.25">
      <c r="C218" s="364" t="s">
        <v>10</v>
      </c>
      <c r="D218" s="256">
        <v>3</v>
      </c>
      <c r="E218" s="256" t="str">
        <f>IFERROR(VLOOKUP(D218,'Eredmények rsz szerint'!$P$216:$T$230,4,FALSE),"")</f>
        <v/>
      </c>
      <c r="F218" s="255" t="str">
        <f>IFERROR(VLOOKUP($E218,Rajtlista!$B:$I,2,FALSE),"")</f>
        <v/>
      </c>
      <c r="G218" s="256" t="str">
        <f t="shared" si="178"/>
        <v>II.</v>
      </c>
      <c r="H218" s="428" t="str">
        <f>IFERROR(VLOOKUP($E218,Rajtlista!$B:$I,4,FALSE),"")</f>
        <v/>
      </c>
      <c r="I218" s="331" t="str">
        <f>IFERROR(VLOOKUP($E218,Rajtlista!$B:$I,5,FALSE),"")</f>
        <v/>
      </c>
      <c r="J218" s="443" t="str">
        <f>IFERROR(VLOOKUP($E218,Rajtlista!$B:$I,6,FALSE),"")</f>
        <v/>
      </c>
      <c r="K218" s="256"/>
      <c r="L218" s="299" t="str">
        <f>IFERROR(VLOOKUP($E218,Beíró!$B:$T,10,FALSE),"")</f>
        <v/>
      </c>
      <c r="M218" s="300" t="str">
        <f>IFERROR(VLOOKUP($E218,Beíró!$B:$T,11,FALSE),"")</f>
        <v/>
      </c>
      <c r="N218" s="300" t="str">
        <f>IFERROR(VLOOKUP($E218,Beíró!$B:$T,12,FALSE),"")</f>
        <v/>
      </c>
      <c r="O218" s="301" t="str">
        <f>IFERROR(VLOOKUP($E218,Beíró!$B:$T,13,FALSE),"")</f>
        <v/>
      </c>
      <c r="P218" s="303">
        <f>IFERROR(VLOOKUP($E218,'Eredmények rsz szerint'!B:P,14,FALSE),0)</f>
        <v>0</v>
      </c>
      <c r="Q218" s="365" t="str">
        <f t="shared" ref="Q218" si="180">IF((P218-P216)&gt;0,P218-P216,"-")</f>
        <v>-</v>
      </c>
      <c r="R218" s="366"/>
      <c r="S218" s="82" t="str">
        <f>IFERROR(IF(VLOOKUP(E218,Beíró!B:T,19,FALSE)-D218=0,"ok","hiba"),"")</f>
        <v/>
      </c>
      <c r="T218" s="82" t="str">
        <f>IFERROR(IF(VLOOKUP(E218,Beíró!B:T,17,FALSE)-P218=0,"ok","hiba"),"")</f>
        <v/>
      </c>
    </row>
    <row r="219" spans="3:20" ht="19.95" hidden="1" customHeight="1" outlineLevel="1" x14ac:dyDescent="0.25">
      <c r="C219" s="364" t="s">
        <v>11</v>
      </c>
      <c r="D219" s="256">
        <v>4</v>
      </c>
      <c r="E219" s="256" t="str">
        <f>IFERROR(VLOOKUP(D219,'Eredmények rsz szerint'!$P$216:$T$230,4,FALSE),"")</f>
        <v/>
      </c>
      <c r="F219" s="255" t="str">
        <f>IFERROR(VLOOKUP($E219,Rajtlista!$B:$I,2,FALSE),"")</f>
        <v/>
      </c>
      <c r="G219" s="256" t="str">
        <f t="shared" si="178"/>
        <v>III.</v>
      </c>
      <c r="H219" s="428" t="str">
        <f>IFERROR(VLOOKUP($E219,Rajtlista!$B:$I,4,FALSE),"")</f>
        <v/>
      </c>
      <c r="I219" s="331" t="str">
        <f>IFERROR(VLOOKUP($E219,Rajtlista!$B:$I,5,FALSE),"")</f>
        <v/>
      </c>
      <c r="J219" s="443" t="str">
        <f>IFERROR(VLOOKUP($E219,Rajtlista!$B:$I,6,FALSE),"")</f>
        <v/>
      </c>
      <c r="K219" s="256"/>
      <c r="L219" s="299" t="str">
        <f>IFERROR(VLOOKUP($E219,Beíró!$B:$T,10,FALSE),"")</f>
        <v/>
      </c>
      <c r="M219" s="300" t="str">
        <f>IFERROR(VLOOKUP($E219,Beíró!$B:$T,11,FALSE),"")</f>
        <v/>
      </c>
      <c r="N219" s="300" t="str">
        <f>IFERROR(VLOOKUP($E219,Beíró!$B:$T,12,FALSE),"")</f>
        <v/>
      </c>
      <c r="O219" s="301" t="str">
        <f>IFERROR(VLOOKUP($E219,Beíró!$B:$T,13,FALSE),"")</f>
        <v/>
      </c>
      <c r="P219" s="303">
        <f>IFERROR(VLOOKUP($E219,'Eredmények rsz szerint'!B:P,14,FALSE),0)</f>
        <v>0</v>
      </c>
      <c r="Q219" s="365" t="str">
        <f t="shared" ref="Q219" si="181">IF((P219-P216)&gt;0,P219-P216,"-")</f>
        <v>-</v>
      </c>
      <c r="R219" s="366"/>
      <c r="S219" s="82" t="str">
        <f>IFERROR(IF(VLOOKUP(E219,Beíró!B:T,19,FALSE)-D219=0,"ok","hiba"),"")</f>
        <v/>
      </c>
      <c r="T219" s="82" t="str">
        <f>IFERROR(IF(VLOOKUP(E219,Beíró!B:T,17,FALSE)-P219=0,"ok","hiba"),"")</f>
        <v/>
      </c>
    </row>
    <row r="220" spans="3:20" ht="19.95" hidden="1" customHeight="1" outlineLevel="1" x14ac:dyDescent="0.25">
      <c r="C220" s="364" t="s">
        <v>12</v>
      </c>
      <c r="D220" s="256">
        <v>5</v>
      </c>
      <c r="E220" s="256" t="str">
        <f>IFERROR(VLOOKUP(D220,'Eredmények rsz szerint'!$P$216:$T$230,4,FALSE),"")</f>
        <v/>
      </c>
      <c r="F220" s="255" t="str">
        <f>IFERROR(VLOOKUP($E220,Rajtlista!$B:$I,2,FALSE),"")</f>
        <v/>
      </c>
      <c r="G220" s="256" t="str">
        <f t="shared" si="178"/>
        <v>4.</v>
      </c>
      <c r="H220" s="428" t="str">
        <f>IFERROR(VLOOKUP($E220,Rajtlista!$B:$I,4,FALSE),"")</f>
        <v/>
      </c>
      <c r="I220" s="331" t="str">
        <f>IFERROR(VLOOKUP($E220,Rajtlista!$B:$I,5,FALSE),"")</f>
        <v/>
      </c>
      <c r="J220" s="443" t="str">
        <f>IFERROR(VLOOKUP($E220,Rajtlista!$B:$I,6,FALSE),"")</f>
        <v/>
      </c>
      <c r="K220" s="256"/>
      <c r="L220" s="299" t="str">
        <f>IFERROR(VLOOKUP($E220,Beíró!$B:$T,10,FALSE),"")</f>
        <v/>
      </c>
      <c r="M220" s="300" t="str">
        <f>IFERROR(VLOOKUP($E220,Beíró!$B:$T,11,FALSE),"")</f>
        <v/>
      </c>
      <c r="N220" s="300" t="str">
        <f>IFERROR(VLOOKUP($E220,Beíró!$B:$T,12,FALSE),"")</f>
        <v/>
      </c>
      <c r="O220" s="301" t="str">
        <f>IFERROR(VLOOKUP($E220,Beíró!$B:$T,13,FALSE),"")</f>
        <v/>
      </c>
      <c r="P220" s="303">
        <f>IFERROR(VLOOKUP($E220,'Eredmények rsz szerint'!B:P,14,FALSE),0)</f>
        <v>0</v>
      </c>
      <c r="Q220" s="365" t="str">
        <f t="shared" ref="Q220" si="182">IF((P220-P216)&gt;0,P220-P216,"-")</f>
        <v>-</v>
      </c>
      <c r="R220" s="366"/>
      <c r="S220" s="82" t="str">
        <f>IFERROR(IF(VLOOKUP(E220,Beíró!B:T,19,FALSE)-D220=0,"ok","hiba"),"")</f>
        <v/>
      </c>
      <c r="T220" s="82" t="str">
        <f>IFERROR(IF(VLOOKUP(E220,Beíró!B:T,17,FALSE)-P220=0,"ok","hiba"),"")</f>
        <v/>
      </c>
    </row>
    <row r="221" spans="3:20" ht="19.95" hidden="1" customHeight="1" outlineLevel="1" x14ac:dyDescent="0.25">
      <c r="C221" s="364" t="s">
        <v>13</v>
      </c>
      <c r="D221" s="256">
        <v>6</v>
      </c>
      <c r="E221" s="256" t="str">
        <f>IFERROR(VLOOKUP(D221,'Eredmények rsz szerint'!$P$216:$T$230,4,FALSE),"")</f>
        <v/>
      </c>
      <c r="F221" s="255" t="str">
        <f>IFERROR(VLOOKUP($E221,Rajtlista!$B:$I,2,FALSE),"")</f>
        <v/>
      </c>
      <c r="G221" s="256" t="str">
        <f t="shared" si="178"/>
        <v>5.</v>
      </c>
      <c r="H221" s="428" t="str">
        <f>IFERROR(VLOOKUP($E221,Rajtlista!$B:$I,4,FALSE),"")</f>
        <v/>
      </c>
      <c r="I221" s="331" t="str">
        <f>IFERROR(VLOOKUP($E221,Rajtlista!$B:$I,5,FALSE),"")</f>
        <v/>
      </c>
      <c r="J221" s="443" t="str">
        <f>IFERROR(VLOOKUP($E221,Rajtlista!$B:$I,6,FALSE),"")</f>
        <v/>
      </c>
      <c r="K221" s="256"/>
      <c r="L221" s="299" t="str">
        <f>IFERROR(VLOOKUP($E221,Beíró!$B:$T,10,FALSE),"")</f>
        <v/>
      </c>
      <c r="M221" s="300" t="str">
        <f>IFERROR(VLOOKUP($E221,Beíró!$B:$T,11,FALSE),"")</f>
        <v/>
      </c>
      <c r="N221" s="300" t="str">
        <f>IFERROR(VLOOKUP($E221,Beíró!$B:$T,12,FALSE),"")</f>
        <v/>
      </c>
      <c r="O221" s="301" t="str">
        <f>IFERROR(VLOOKUP($E221,Beíró!$B:$T,13,FALSE),"")</f>
        <v/>
      </c>
      <c r="P221" s="303">
        <f>IFERROR(VLOOKUP($E221,'Eredmények rsz szerint'!B:P,14,FALSE),0)</f>
        <v>0</v>
      </c>
      <c r="Q221" s="365" t="str">
        <f t="shared" ref="Q221" si="183">IF((P221-P216)&gt;0,P221-P216,"-")</f>
        <v>-</v>
      </c>
      <c r="R221" s="366"/>
      <c r="S221" s="82" t="str">
        <f>IFERROR(IF(VLOOKUP(E221,Beíró!B:T,19,FALSE)-D221=0,"ok","hiba"),"")</f>
        <v/>
      </c>
      <c r="T221" s="82" t="str">
        <f>IFERROR(IF(VLOOKUP(E221,Beíró!B:T,17,FALSE)-P221=0,"ok","hiba"),"")</f>
        <v/>
      </c>
    </row>
    <row r="222" spans="3:20" ht="19.95" hidden="1" customHeight="1" outlineLevel="1" x14ac:dyDescent="0.25">
      <c r="C222" s="364" t="s">
        <v>14</v>
      </c>
      <c r="D222" s="256">
        <v>7</v>
      </c>
      <c r="E222" s="256" t="str">
        <f>IFERROR(VLOOKUP(D222,'Eredmények rsz szerint'!$P$216:$T$230,4,FALSE),"")</f>
        <v/>
      </c>
      <c r="F222" s="255" t="str">
        <f>IFERROR(VLOOKUP($E222,Rajtlista!$B:$I,2,FALSE),"")</f>
        <v/>
      </c>
      <c r="G222" s="256" t="str">
        <f t="shared" si="178"/>
        <v>6.</v>
      </c>
      <c r="H222" s="428" t="str">
        <f>IFERROR(VLOOKUP($E222,Rajtlista!$B:$I,4,FALSE),"")</f>
        <v/>
      </c>
      <c r="I222" s="331" t="str">
        <f>IFERROR(VLOOKUP($E222,Rajtlista!$B:$I,5,FALSE),"")</f>
        <v/>
      </c>
      <c r="J222" s="443" t="str">
        <f>IFERROR(VLOOKUP($E222,Rajtlista!$B:$I,6,FALSE),"")</f>
        <v/>
      </c>
      <c r="K222" s="256"/>
      <c r="L222" s="299" t="str">
        <f>IFERROR(VLOOKUP($E222,Beíró!$B:$T,10,FALSE),"")</f>
        <v/>
      </c>
      <c r="M222" s="300" t="str">
        <f>IFERROR(VLOOKUP($E222,Beíró!$B:$T,11,FALSE),"")</f>
        <v/>
      </c>
      <c r="N222" s="300" t="str">
        <f>IFERROR(VLOOKUP($E222,Beíró!$B:$T,12,FALSE),"")</f>
        <v/>
      </c>
      <c r="O222" s="301" t="str">
        <f>IFERROR(VLOOKUP($E222,Beíró!$B:$T,13,FALSE),"")</f>
        <v/>
      </c>
      <c r="P222" s="303">
        <f>IFERROR(VLOOKUP($E222,'Eredmények rsz szerint'!B:P,14,FALSE),0)</f>
        <v>0</v>
      </c>
      <c r="Q222" s="365" t="str">
        <f t="shared" ref="Q222" si="184">IF((P222-P216)&gt;0,P222-P216,"-")</f>
        <v>-</v>
      </c>
      <c r="R222" s="366"/>
      <c r="S222" s="82" t="str">
        <f>IFERROR(IF(VLOOKUP(E222,Beíró!B:T,19,FALSE)-D222=0,"ok","hiba"),"")</f>
        <v/>
      </c>
      <c r="T222" s="82" t="str">
        <f>IFERROR(IF(VLOOKUP(E222,Beíró!B:T,17,FALSE)-P222=0,"ok","hiba"),"")</f>
        <v/>
      </c>
    </row>
    <row r="223" spans="3:20" ht="19.95" hidden="1" customHeight="1" outlineLevel="1" x14ac:dyDescent="0.25">
      <c r="C223" s="364" t="s">
        <v>15</v>
      </c>
      <c r="D223" s="256">
        <v>8</v>
      </c>
      <c r="E223" s="256" t="str">
        <f>IFERROR(VLOOKUP(D223,'Eredmények rsz szerint'!$P$216:$T$230,4,FALSE),"")</f>
        <v/>
      </c>
      <c r="F223" s="255" t="str">
        <f>IFERROR(VLOOKUP($E223,Rajtlista!$B:$I,2,FALSE),"")</f>
        <v/>
      </c>
      <c r="G223" s="256" t="str">
        <f t="shared" si="178"/>
        <v>7.</v>
      </c>
      <c r="H223" s="428" t="str">
        <f>IFERROR(VLOOKUP($E223,Rajtlista!$B:$I,4,FALSE),"")</f>
        <v/>
      </c>
      <c r="I223" s="331" t="str">
        <f>IFERROR(VLOOKUP($E223,Rajtlista!$B:$I,5,FALSE),"")</f>
        <v/>
      </c>
      <c r="J223" s="443" t="str">
        <f>IFERROR(VLOOKUP($E223,Rajtlista!$B:$I,6,FALSE),"")</f>
        <v/>
      </c>
      <c r="K223" s="256"/>
      <c r="L223" s="299" t="str">
        <f>IFERROR(VLOOKUP($E223,Beíró!$B:$T,10,FALSE),"")</f>
        <v/>
      </c>
      <c r="M223" s="300" t="str">
        <f>IFERROR(VLOOKUP($E223,Beíró!$B:$T,11,FALSE),"")</f>
        <v/>
      </c>
      <c r="N223" s="300" t="str">
        <f>IFERROR(VLOOKUP($E223,Beíró!$B:$T,12,FALSE),"")</f>
        <v/>
      </c>
      <c r="O223" s="301" t="str">
        <f>IFERROR(VLOOKUP($E223,Beíró!$B:$T,13,FALSE),"")</f>
        <v/>
      </c>
      <c r="P223" s="303">
        <f>IFERROR(VLOOKUP($E223,'Eredmények rsz szerint'!B:P,14,FALSE),0)</f>
        <v>0</v>
      </c>
      <c r="Q223" s="365" t="str">
        <f t="shared" ref="Q223" si="185">IF((P223-P216)&gt;0,P223-P216,"-")</f>
        <v>-</v>
      </c>
      <c r="R223" s="366"/>
      <c r="S223" s="82" t="str">
        <f>IFERROR(IF(VLOOKUP(E223,Beíró!B:T,19,FALSE)-D223=0,"ok","hiba"),"")</f>
        <v/>
      </c>
      <c r="T223" s="82" t="str">
        <f>IFERROR(IF(VLOOKUP(E223,Beíró!B:T,17,FALSE)-P223=0,"ok","hiba"),"")</f>
        <v/>
      </c>
    </row>
    <row r="224" spans="3:20" ht="19.95" hidden="1" customHeight="1" outlineLevel="1" x14ac:dyDescent="0.25">
      <c r="C224" s="364" t="s">
        <v>16</v>
      </c>
      <c r="D224" s="256">
        <v>9</v>
      </c>
      <c r="E224" s="256" t="str">
        <f>IFERROR(VLOOKUP(D224,'Eredmények rsz szerint'!$P$216:$T$230,4,FALSE),"")</f>
        <v/>
      </c>
      <c r="F224" s="255" t="str">
        <f>IFERROR(VLOOKUP($E224,Rajtlista!$B:$I,2,FALSE),"")</f>
        <v/>
      </c>
      <c r="G224" s="256" t="str">
        <f t="shared" si="178"/>
        <v>8.</v>
      </c>
      <c r="H224" s="428" t="str">
        <f>IFERROR(VLOOKUP($E224,Rajtlista!$B:$I,4,FALSE),"")</f>
        <v/>
      </c>
      <c r="I224" s="331" t="str">
        <f>IFERROR(VLOOKUP($E224,Rajtlista!$B:$I,5,FALSE),"")</f>
        <v/>
      </c>
      <c r="J224" s="443" t="str">
        <f>IFERROR(VLOOKUP($E224,Rajtlista!$B:$I,6,FALSE),"")</f>
        <v/>
      </c>
      <c r="K224" s="256"/>
      <c r="L224" s="299" t="str">
        <f>IFERROR(VLOOKUP($E224,Beíró!$B:$T,10,FALSE),"")</f>
        <v/>
      </c>
      <c r="M224" s="300" t="str">
        <f>IFERROR(VLOOKUP($E224,Beíró!$B:$T,11,FALSE),"")</f>
        <v/>
      </c>
      <c r="N224" s="300" t="str">
        <f>IFERROR(VLOOKUP($E224,Beíró!$B:$T,12,FALSE),"")</f>
        <v/>
      </c>
      <c r="O224" s="301" t="str">
        <f>IFERROR(VLOOKUP($E224,Beíró!$B:$T,13,FALSE),"")</f>
        <v/>
      </c>
      <c r="P224" s="303">
        <f>IFERROR(VLOOKUP($E224,'Eredmények rsz szerint'!B:P,14,FALSE),0)</f>
        <v>0</v>
      </c>
      <c r="Q224" s="365" t="str">
        <f t="shared" ref="Q224" si="186">IF((P224-P216)&gt;0,P224-P216,"-")</f>
        <v>-</v>
      </c>
      <c r="R224" s="366"/>
      <c r="S224" s="82" t="str">
        <f>IFERROR(IF(VLOOKUP(E224,Beíró!B:T,19,FALSE)-D224=0,"ok","hiba"),"")</f>
        <v/>
      </c>
      <c r="T224" s="82" t="str">
        <f>IFERROR(IF(VLOOKUP(E224,Beíró!B:T,17,FALSE)-P224=0,"ok","hiba"),"")</f>
        <v/>
      </c>
    </row>
    <row r="225" spans="3:20" ht="19.95" hidden="1" customHeight="1" outlineLevel="1" x14ac:dyDescent="0.25">
      <c r="C225" s="364" t="s">
        <v>17</v>
      </c>
      <c r="D225" s="256">
        <v>10</v>
      </c>
      <c r="E225" s="256" t="str">
        <f>IFERROR(VLOOKUP(D225,'Eredmények rsz szerint'!$P$216:$T$230,4,FALSE),"")</f>
        <v/>
      </c>
      <c r="F225" s="255" t="str">
        <f>IFERROR(VLOOKUP($E225,Rajtlista!$B:$I,2,FALSE),"")</f>
        <v/>
      </c>
      <c r="G225" s="256" t="str">
        <f t="shared" si="178"/>
        <v>9.</v>
      </c>
      <c r="H225" s="428" t="str">
        <f>IFERROR(VLOOKUP($E225,Rajtlista!$B:$I,4,FALSE),"")</f>
        <v/>
      </c>
      <c r="I225" s="331" t="str">
        <f>IFERROR(VLOOKUP($E225,Rajtlista!$B:$I,5,FALSE),"")</f>
        <v/>
      </c>
      <c r="J225" s="443" t="str">
        <f>IFERROR(VLOOKUP($E225,Rajtlista!$B:$I,6,FALSE),"")</f>
        <v/>
      </c>
      <c r="K225" s="256"/>
      <c r="L225" s="299" t="str">
        <f>IFERROR(VLOOKUP($E225,Beíró!$B:$T,10,FALSE),"")</f>
        <v/>
      </c>
      <c r="M225" s="300" t="str">
        <f>IFERROR(VLOOKUP($E225,Beíró!$B:$T,11,FALSE),"")</f>
        <v/>
      </c>
      <c r="N225" s="300" t="str">
        <f>IFERROR(VLOOKUP($E225,Beíró!$B:$T,12,FALSE),"")</f>
        <v/>
      </c>
      <c r="O225" s="301" t="str">
        <f>IFERROR(VLOOKUP($E225,Beíró!$B:$T,13,FALSE),"")</f>
        <v/>
      </c>
      <c r="P225" s="303">
        <f>IFERROR(VLOOKUP($E225,'Eredmények rsz szerint'!B:P,14,FALSE),0)</f>
        <v>0</v>
      </c>
      <c r="Q225" s="365" t="str">
        <f t="shared" ref="Q225" si="187">IF((P225-P216)&gt;0,P225-P216,"-")</f>
        <v>-</v>
      </c>
      <c r="R225" s="366"/>
      <c r="S225" s="82" t="str">
        <f>IFERROR(IF(VLOOKUP(E225,Beíró!B:T,19,FALSE)-D225=0,"ok","hiba"),"")</f>
        <v/>
      </c>
      <c r="T225" s="82" t="str">
        <f>IFERROR(IF(VLOOKUP(E225,Beíró!B:T,17,FALSE)-P225=0,"ok","hiba"),"")</f>
        <v/>
      </c>
    </row>
    <row r="226" spans="3:20" ht="19.95" hidden="1" customHeight="1" outlineLevel="1" x14ac:dyDescent="0.25">
      <c r="C226" s="364" t="s">
        <v>18</v>
      </c>
      <c r="D226" s="256">
        <v>11</v>
      </c>
      <c r="E226" s="256" t="str">
        <f>IFERROR(VLOOKUP(D226,'Eredmények rsz szerint'!$P$216:$T$230,4,FALSE),"")</f>
        <v/>
      </c>
      <c r="F226" s="255" t="str">
        <f>IFERROR(VLOOKUP($E226,Rajtlista!$B:$I,2,FALSE),"")</f>
        <v/>
      </c>
      <c r="G226" s="256" t="str">
        <f t="shared" si="178"/>
        <v>10.</v>
      </c>
      <c r="H226" s="428" t="str">
        <f>IFERROR(VLOOKUP($E226,Rajtlista!$B:$I,4,FALSE),"")</f>
        <v/>
      </c>
      <c r="I226" s="331" t="str">
        <f>IFERROR(VLOOKUP($E226,Rajtlista!$B:$I,5,FALSE),"")</f>
        <v/>
      </c>
      <c r="J226" s="443" t="str">
        <f>IFERROR(VLOOKUP($E226,Rajtlista!$B:$I,6,FALSE),"")</f>
        <v/>
      </c>
      <c r="K226" s="256"/>
      <c r="L226" s="299" t="str">
        <f>IFERROR(VLOOKUP($E226,Beíró!$B:$T,10,FALSE),"")</f>
        <v/>
      </c>
      <c r="M226" s="300" t="str">
        <f>IFERROR(VLOOKUP($E226,Beíró!$B:$T,11,FALSE),"")</f>
        <v/>
      </c>
      <c r="N226" s="300" t="str">
        <f>IFERROR(VLOOKUP($E226,Beíró!$B:$T,12,FALSE),"")</f>
        <v/>
      </c>
      <c r="O226" s="301" t="str">
        <f>IFERROR(VLOOKUP($E226,Beíró!$B:$T,13,FALSE),"")</f>
        <v/>
      </c>
      <c r="P226" s="303">
        <f>IFERROR(VLOOKUP($E226,'Eredmények rsz szerint'!B:P,14,FALSE),0)</f>
        <v>0</v>
      </c>
      <c r="Q226" s="365" t="str">
        <f t="shared" ref="Q226" si="188">IF((P226-P216)&gt;0,P226-P216,"-")</f>
        <v>-</v>
      </c>
      <c r="R226" s="366"/>
      <c r="S226" s="82" t="str">
        <f>IFERROR(IF(VLOOKUP(E226,Beíró!B:T,19,FALSE)-D226=0,"ok","hiba"),"")</f>
        <v/>
      </c>
      <c r="T226" s="82" t="str">
        <f>IFERROR(IF(VLOOKUP(E226,Beíró!B:T,17,FALSE)-P226=0,"ok","hiba"),"")</f>
        <v/>
      </c>
    </row>
    <row r="227" spans="3:20" ht="19.95" hidden="1" customHeight="1" outlineLevel="1" x14ac:dyDescent="0.25">
      <c r="C227" s="364" t="s">
        <v>19</v>
      </c>
      <c r="D227" s="256">
        <v>12</v>
      </c>
      <c r="E227" s="256" t="str">
        <f>IFERROR(VLOOKUP(D227,'Eredmények rsz szerint'!$P$216:$T$230,4,FALSE),"")</f>
        <v/>
      </c>
      <c r="F227" s="255" t="str">
        <f>IFERROR(VLOOKUP($E227,Rajtlista!$B:$I,2,FALSE),"")</f>
        <v/>
      </c>
      <c r="G227" s="256" t="str">
        <f t="shared" si="178"/>
        <v>11.</v>
      </c>
      <c r="H227" s="428" t="str">
        <f>IFERROR(VLOOKUP($E227,Rajtlista!$B:$I,4,FALSE),"")</f>
        <v/>
      </c>
      <c r="I227" s="331" t="str">
        <f>IFERROR(VLOOKUP($E227,Rajtlista!$B:$I,5,FALSE),"")</f>
        <v/>
      </c>
      <c r="J227" s="443" t="str">
        <f>IFERROR(VLOOKUP($E227,Rajtlista!$B:$I,6,FALSE),"")</f>
        <v/>
      </c>
      <c r="K227" s="256"/>
      <c r="L227" s="299" t="str">
        <f>IFERROR(VLOOKUP($E227,Beíró!$B:$T,10,FALSE),"")</f>
        <v/>
      </c>
      <c r="M227" s="300" t="str">
        <f>IFERROR(VLOOKUP($E227,Beíró!$B:$T,11,FALSE),"")</f>
        <v/>
      </c>
      <c r="N227" s="300" t="str">
        <f>IFERROR(VLOOKUP($E227,Beíró!$B:$T,12,FALSE),"")</f>
        <v/>
      </c>
      <c r="O227" s="301" t="str">
        <f>IFERROR(VLOOKUP($E227,Beíró!$B:$T,13,FALSE),"")</f>
        <v/>
      </c>
      <c r="P227" s="303">
        <f>IFERROR(VLOOKUP($E227,'Eredmények rsz szerint'!B:P,14,FALSE),0)</f>
        <v>0</v>
      </c>
      <c r="Q227" s="365" t="str">
        <f t="shared" ref="Q227" si="189">IF((P227-P216)&gt;0,P227-P216,"-")</f>
        <v>-</v>
      </c>
      <c r="R227" s="366"/>
      <c r="S227" s="82" t="str">
        <f>IFERROR(IF(VLOOKUP(E227,Beíró!B:T,19,FALSE)-D227=0,"ok","hiba"),"")</f>
        <v/>
      </c>
      <c r="T227" s="82" t="str">
        <f>IFERROR(IF(VLOOKUP(E227,Beíró!B:T,17,FALSE)-P227=0,"ok","hiba"),"")</f>
        <v/>
      </c>
    </row>
    <row r="228" spans="3:20" ht="19.95" hidden="1" customHeight="1" outlineLevel="1" x14ac:dyDescent="0.25">
      <c r="C228" s="364" t="s">
        <v>20</v>
      </c>
      <c r="D228" s="256">
        <v>13</v>
      </c>
      <c r="E228" s="256" t="str">
        <f>IFERROR(VLOOKUP(D228,'Eredmények rsz szerint'!$P$216:$T$230,4,FALSE),"")</f>
        <v/>
      </c>
      <c r="F228" s="255" t="str">
        <f>IFERROR(VLOOKUP($E228,Rajtlista!$B:$I,2,FALSE),"")</f>
        <v/>
      </c>
      <c r="G228" s="256" t="str">
        <f t="shared" si="178"/>
        <v>12.</v>
      </c>
      <c r="H228" s="428" t="str">
        <f>IFERROR(VLOOKUP($E228,Rajtlista!$B:$I,4,FALSE),"")</f>
        <v/>
      </c>
      <c r="I228" s="331" t="str">
        <f>IFERROR(VLOOKUP($E228,Rajtlista!$B:$I,5,FALSE),"")</f>
        <v/>
      </c>
      <c r="J228" s="443" t="str">
        <f>IFERROR(VLOOKUP($E228,Rajtlista!$B:$I,6,FALSE),"")</f>
        <v/>
      </c>
      <c r="K228" s="256"/>
      <c r="L228" s="299" t="str">
        <f>IFERROR(VLOOKUP($E228,Beíró!$B:$T,10,FALSE),"")</f>
        <v/>
      </c>
      <c r="M228" s="300" t="str">
        <f>IFERROR(VLOOKUP($E228,Beíró!$B:$T,11,FALSE),"")</f>
        <v/>
      </c>
      <c r="N228" s="300" t="str">
        <f>IFERROR(VLOOKUP($E228,Beíró!$B:$T,12,FALSE),"")</f>
        <v/>
      </c>
      <c r="O228" s="301" t="str">
        <f>IFERROR(VLOOKUP($E228,Beíró!$B:$T,13,FALSE),"")</f>
        <v/>
      </c>
      <c r="P228" s="303">
        <f>IFERROR(VLOOKUP($E228,'Eredmények rsz szerint'!B:P,14,FALSE),0)</f>
        <v>0</v>
      </c>
      <c r="Q228" s="365" t="str">
        <f t="shared" ref="Q228" si="190">IF((P228-P216)&gt;0,P228-P216,"-")</f>
        <v>-</v>
      </c>
      <c r="R228" s="366"/>
      <c r="S228" s="82" t="str">
        <f>IFERROR(IF(VLOOKUP(E228,Beíró!B:T,19,FALSE)-D228=0,"ok","hiba"),"")</f>
        <v/>
      </c>
      <c r="T228" s="82" t="str">
        <f>IFERROR(IF(VLOOKUP(E228,Beíró!B:T,17,FALSE)-P228=0,"ok","hiba"),"")</f>
        <v/>
      </c>
    </row>
    <row r="229" spans="3:20" ht="19.95" hidden="1" customHeight="1" outlineLevel="1" x14ac:dyDescent="0.25">
      <c r="C229" s="364" t="s">
        <v>21</v>
      </c>
      <c r="D229" s="256">
        <v>14</v>
      </c>
      <c r="E229" s="256" t="str">
        <f>IFERROR(VLOOKUP(D229,'Eredmények rsz szerint'!$P$216:$T$230,4,FALSE),"")</f>
        <v/>
      </c>
      <c r="F229" s="255" t="str">
        <f>IFERROR(VLOOKUP($E229,Rajtlista!$B:$I,2,FALSE),"")</f>
        <v/>
      </c>
      <c r="G229" s="256" t="str">
        <f t="shared" si="178"/>
        <v>13.</v>
      </c>
      <c r="H229" s="428" t="str">
        <f>IFERROR(VLOOKUP($E229,Rajtlista!$B:$I,4,FALSE),"")</f>
        <v/>
      </c>
      <c r="I229" s="331" t="str">
        <f>IFERROR(VLOOKUP($E229,Rajtlista!$B:$I,5,FALSE),"")</f>
        <v/>
      </c>
      <c r="J229" s="443" t="str">
        <f>IFERROR(VLOOKUP($E229,Rajtlista!$B:$I,6,FALSE),"")</f>
        <v/>
      </c>
      <c r="K229" s="256"/>
      <c r="L229" s="299" t="str">
        <f>IFERROR(VLOOKUP($E229,Beíró!$B:$T,10,FALSE),"")</f>
        <v/>
      </c>
      <c r="M229" s="300" t="str">
        <f>IFERROR(VLOOKUP($E229,Beíró!$B:$T,11,FALSE),"")</f>
        <v/>
      </c>
      <c r="N229" s="300" t="str">
        <f>IFERROR(VLOOKUP($E229,Beíró!$B:$T,12,FALSE),"")</f>
        <v/>
      </c>
      <c r="O229" s="301" t="str">
        <f>IFERROR(VLOOKUP($E229,Beíró!$B:$T,13,FALSE),"")</f>
        <v/>
      </c>
      <c r="P229" s="303">
        <f>IFERROR(VLOOKUP($E229,'Eredmények rsz szerint'!B:P,14,FALSE),0)</f>
        <v>0</v>
      </c>
      <c r="Q229" s="365" t="str">
        <f t="shared" ref="Q229" si="191">IF((P229-P216)&gt;0,P229-P216,"-")</f>
        <v>-</v>
      </c>
      <c r="R229" s="366"/>
      <c r="S229" s="82" t="str">
        <f>IFERROR(IF(VLOOKUP(E229,Beíró!B:T,19,FALSE)-D229=0,"ok","hiba"),"")</f>
        <v/>
      </c>
      <c r="T229" s="82" t="str">
        <f>IFERROR(IF(VLOOKUP(E229,Beíró!B:T,17,FALSE)-P229=0,"ok","hiba"),"")</f>
        <v/>
      </c>
    </row>
    <row r="230" spans="3:20" ht="19.95" hidden="1" customHeight="1" outlineLevel="1" x14ac:dyDescent="0.25">
      <c r="C230" s="364" t="s">
        <v>22</v>
      </c>
      <c r="D230" s="256">
        <v>15</v>
      </c>
      <c r="E230" s="256" t="str">
        <f>IFERROR(VLOOKUP(D230,'Eredmények rsz szerint'!$P$216:$T$230,4,FALSE),"")</f>
        <v/>
      </c>
      <c r="F230" s="255" t="str">
        <f>IFERROR(VLOOKUP($E230,Rajtlista!$B:$I,2,FALSE),"")</f>
        <v/>
      </c>
      <c r="G230" s="256" t="str">
        <f t="shared" si="178"/>
        <v>14.</v>
      </c>
      <c r="H230" s="428" t="str">
        <f>IFERROR(VLOOKUP($E230,Rajtlista!$B:$I,4,FALSE),"")</f>
        <v/>
      </c>
      <c r="I230" s="331" t="str">
        <f>IFERROR(VLOOKUP($E230,Rajtlista!$B:$I,5,FALSE),"")</f>
        <v/>
      </c>
      <c r="J230" s="443" t="str">
        <f>IFERROR(VLOOKUP($E230,Rajtlista!$B:$I,6,FALSE),"")</f>
        <v/>
      </c>
      <c r="K230" s="256"/>
      <c r="L230" s="299" t="str">
        <f>IFERROR(VLOOKUP($E230,Beíró!$B:$T,10,FALSE),"")</f>
        <v/>
      </c>
      <c r="M230" s="300" t="str">
        <f>IFERROR(VLOOKUP($E230,Beíró!$B:$T,11,FALSE),"")</f>
        <v/>
      </c>
      <c r="N230" s="300" t="str">
        <f>IFERROR(VLOOKUP($E230,Beíró!$B:$T,12,FALSE),"")</f>
        <v/>
      </c>
      <c r="O230" s="301" t="str">
        <f>IFERROR(VLOOKUP($E230,Beíró!$B:$T,13,FALSE),"")</f>
        <v/>
      </c>
      <c r="P230" s="303">
        <f>IFERROR(VLOOKUP($E230,'Eredmények rsz szerint'!B:P,14,FALSE),0)</f>
        <v>0</v>
      </c>
      <c r="Q230" s="365" t="str">
        <f t="shared" ref="Q230" si="192">IF((P230-P216)&gt;0,P230-P216,"-")</f>
        <v>-</v>
      </c>
      <c r="R230" s="366"/>
      <c r="S230" s="82" t="str">
        <f>IFERROR(IF(VLOOKUP(E230,Beíró!B:T,19,FALSE)-D230=0,"ok","hiba"),"")</f>
        <v/>
      </c>
      <c r="T230" s="82" t="str">
        <f>IFERROR(IF(VLOOKUP(E230,Beíró!B:T,17,FALSE)-P230=0,"ok","hiba"),"")</f>
        <v/>
      </c>
    </row>
    <row r="231" spans="3:20" ht="19.95" customHeight="1" outlineLevel="1" thickBot="1" x14ac:dyDescent="0.3">
      <c r="C231" s="334"/>
      <c r="D231" s="336"/>
      <c r="E231" s="367">
        <v>0</v>
      </c>
      <c r="F231" s="335"/>
      <c r="G231" s="336"/>
      <c r="H231" s="429"/>
      <c r="I231" s="336"/>
      <c r="J231" s="432"/>
      <c r="K231" s="336"/>
      <c r="L231" s="337"/>
      <c r="M231" s="337"/>
      <c r="N231" s="337"/>
      <c r="O231" s="337"/>
      <c r="P231" s="339"/>
      <c r="Q231" s="368"/>
      <c r="R231" s="357"/>
      <c r="S231" s="82" t="str">
        <f>IFERROR(IF(VLOOKUP(E231,Beíró!B:T,19,FALSE)-D231=0,"ok","hiba"),"")</f>
        <v/>
      </c>
      <c r="T231" s="82" t="str">
        <f>IFERROR(IF(VLOOKUP(E231,Beíró!B:T,17,FALSE)-P231=0,"ok","hiba"),"")</f>
        <v/>
      </c>
    </row>
    <row r="232" spans="3:20" s="359" customFormat="1" ht="19.95" customHeight="1" x14ac:dyDescent="0.25">
      <c r="C232" s="369"/>
      <c r="D232" s="370"/>
      <c r="E232" s="370">
        <f>+Rajtlista!B232</f>
        <v>0</v>
      </c>
      <c r="F232" s="371"/>
      <c r="G232" s="370"/>
      <c r="H232" s="440"/>
      <c r="I232" s="370"/>
      <c r="J232" s="444"/>
      <c r="K232" s="373"/>
      <c r="L232" s="374" t="e">
        <f>'Lövészet beíró'!G226</f>
        <v>#N/A</v>
      </c>
      <c r="M232" s="281" t="e">
        <f>'Lövészet beíró'!H226</f>
        <v>#N/A</v>
      </c>
      <c r="N232" s="281" t="e">
        <f>'Lövészet beíró'!I226</f>
        <v>#N/A</v>
      </c>
      <c r="O232" s="282" t="e">
        <f>'Lövészet beíró'!J226</f>
        <v>#N/A</v>
      </c>
      <c r="P232" s="375"/>
      <c r="Q232" s="376"/>
      <c r="R232" s="357"/>
      <c r="S232" s="82" t="str">
        <f>IFERROR(IF(VLOOKUP(E232,Beíró!B:T,19,FALSE)-D232=0,"ok","hiba"),"")</f>
        <v/>
      </c>
      <c r="T232" s="82" t="str">
        <f>IFERROR(IF(VLOOKUP(E232,Beíró!B:T,17,FALSE)-P232=0,"ok","hiba"),"")</f>
        <v/>
      </c>
    </row>
    <row r="233" spans="3:20" ht="19.95" hidden="1" customHeight="1" outlineLevel="1" x14ac:dyDescent="0.25">
      <c r="C233" s="360" t="s">
        <v>5</v>
      </c>
      <c r="D233" s="288">
        <v>1</v>
      </c>
      <c r="E233" s="253" t="str">
        <f>IFERROR(VLOOKUP(D233,'Eredmények rsz szerint'!$P$233:$T$247,4,FALSE),"")</f>
        <v/>
      </c>
      <c r="F233" s="287" t="str">
        <f>IFERROR(VLOOKUP($E233,Rajtlista!$B:$I,2,FALSE),"")</f>
        <v/>
      </c>
      <c r="G233" s="288">
        <f>+C232</f>
        <v>0</v>
      </c>
      <c r="H233" s="427" t="str">
        <f>IFERROR(VLOOKUP($E233,Rajtlista!$B:$I,4,FALSE),"")</f>
        <v/>
      </c>
      <c r="I233" s="328" t="str">
        <f>IFERROR(VLOOKUP($E233,Rajtlista!$B:$I,5,FALSE),"")</f>
        <v/>
      </c>
      <c r="J233" s="442" t="str">
        <f>IFERROR(VLOOKUP($E233,Rajtlista!$B:$I,6,FALSE),"")</f>
        <v/>
      </c>
      <c r="K233" s="288"/>
      <c r="L233" s="291" t="str">
        <f>IFERROR(VLOOKUP($E233,Beíró!$B:$T,10,FALSE),"")</f>
        <v/>
      </c>
      <c r="M233" s="292" t="str">
        <f>IFERROR(VLOOKUP($E233,Beíró!$B:$T,11,FALSE),"")</f>
        <v/>
      </c>
      <c r="N233" s="292" t="str">
        <f>IFERROR(VLOOKUP($E233,Beíró!$B:$T,12,FALSE),"")</f>
        <v/>
      </c>
      <c r="O233" s="293" t="str">
        <f>IFERROR(VLOOKUP($E233,Beíró!$B:$T,13,FALSE),"")</f>
        <v/>
      </c>
      <c r="P233" s="303">
        <f>IFERROR(VLOOKUP($E233,'Eredmények rsz szerint'!B:P,14,FALSE),0)</f>
        <v>0</v>
      </c>
      <c r="Q233" s="362" t="str">
        <f t="shared" ref="Q233" si="193">IF((P233-P233)&gt;0,P233-P233,"-")</f>
        <v>-</v>
      </c>
      <c r="R233" s="363"/>
      <c r="S233" s="82" t="str">
        <f>IFERROR(IF(VLOOKUP(E233,Beíró!B:T,19,FALSE)-D233=0,"ok","hiba"),"")</f>
        <v/>
      </c>
      <c r="T233" s="82" t="str">
        <f>IFERROR(IF(VLOOKUP(E233,Beíró!B:T,17,FALSE)-P233=0,"ok","hiba"),"")</f>
        <v/>
      </c>
    </row>
    <row r="234" spans="3:20" ht="19.95" hidden="1" customHeight="1" outlineLevel="1" x14ac:dyDescent="0.25">
      <c r="C234" s="364" t="s">
        <v>6</v>
      </c>
      <c r="D234" s="256">
        <v>2</v>
      </c>
      <c r="E234" s="256" t="str">
        <f>IFERROR(VLOOKUP(D234,'Eredmények rsz szerint'!$P$233:$T$247,4,FALSE),"")</f>
        <v/>
      </c>
      <c r="F234" s="255" t="str">
        <f>IFERROR(VLOOKUP($E234,Rajtlista!$B:$I,2,FALSE),"")</f>
        <v/>
      </c>
      <c r="G234" s="256" t="str">
        <f t="shared" ref="G234:G247" si="194">+C233</f>
        <v>I.</v>
      </c>
      <c r="H234" s="428" t="str">
        <f>IFERROR(VLOOKUP($E234,Rajtlista!$B:$I,4,FALSE),"")</f>
        <v/>
      </c>
      <c r="I234" s="331" t="str">
        <f>IFERROR(VLOOKUP($E234,Rajtlista!$B:$I,5,FALSE),"")</f>
        <v/>
      </c>
      <c r="J234" s="443" t="str">
        <f>IFERROR(VLOOKUP($E234,Rajtlista!$B:$I,6,FALSE),"")</f>
        <v/>
      </c>
      <c r="K234" s="256"/>
      <c r="L234" s="299" t="str">
        <f>IFERROR(VLOOKUP($E234,Beíró!$B:$T,10,FALSE),"")</f>
        <v/>
      </c>
      <c r="M234" s="300" t="str">
        <f>IFERROR(VLOOKUP($E234,Beíró!$B:$T,11,FALSE),"")</f>
        <v/>
      </c>
      <c r="N234" s="300" t="str">
        <f>IFERROR(VLOOKUP($E234,Beíró!$B:$T,12,FALSE),"")</f>
        <v/>
      </c>
      <c r="O234" s="301" t="str">
        <f>IFERROR(VLOOKUP($E234,Beíró!$B:$T,13,FALSE),"")</f>
        <v/>
      </c>
      <c r="P234" s="303">
        <f>IFERROR(VLOOKUP($E234,'Eredmények rsz szerint'!B:P,14,FALSE),0)</f>
        <v>0</v>
      </c>
      <c r="Q234" s="365" t="str">
        <f t="shared" ref="Q234" si="195">IF((P234-P233)&gt;0,P234-P233,"-")</f>
        <v>-</v>
      </c>
      <c r="R234" s="366"/>
      <c r="S234" s="82" t="str">
        <f>IFERROR(IF(VLOOKUP(E234,Beíró!B:T,19,FALSE)-D234=0,"ok","hiba"),"")</f>
        <v/>
      </c>
      <c r="T234" s="82" t="str">
        <f>IFERROR(IF(VLOOKUP(E234,Beíró!B:T,17,FALSE)-P234=0,"ok","hiba"),"")</f>
        <v/>
      </c>
    </row>
    <row r="235" spans="3:20" ht="19.95" hidden="1" customHeight="1" outlineLevel="1" x14ac:dyDescent="0.25">
      <c r="C235" s="364" t="s">
        <v>10</v>
      </c>
      <c r="D235" s="256">
        <v>3</v>
      </c>
      <c r="E235" s="256" t="str">
        <f>IFERROR(VLOOKUP(D235,'Eredmények rsz szerint'!$P$233:$T$247,4,FALSE),"")</f>
        <v/>
      </c>
      <c r="F235" s="255" t="str">
        <f>IFERROR(VLOOKUP($E235,Rajtlista!$B:$I,2,FALSE),"")</f>
        <v/>
      </c>
      <c r="G235" s="256" t="str">
        <f t="shared" si="194"/>
        <v>II.</v>
      </c>
      <c r="H235" s="428" t="str">
        <f>IFERROR(VLOOKUP($E235,Rajtlista!$B:$I,4,FALSE),"")</f>
        <v/>
      </c>
      <c r="I235" s="331" t="str">
        <f>IFERROR(VLOOKUP($E235,Rajtlista!$B:$I,5,FALSE),"")</f>
        <v/>
      </c>
      <c r="J235" s="443" t="str">
        <f>IFERROR(VLOOKUP($E235,Rajtlista!$B:$I,6,FALSE),"")</f>
        <v/>
      </c>
      <c r="K235" s="256"/>
      <c r="L235" s="299" t="str">
        <f>IFERROR(VLOOKUP($E235,Beíró!$B:$T,10,FALSE),"")</f>
        <v/>
      </c>
      <c r="M235" s="300" t="str">
        <f>IFERROR(VLOOKUP($E235,Beíró!$B:$T,11,FALSE),"")</f>
        <v/>
      </c>
      <c r="N235" s="300" t="str">
        <f>IFERROR(VLOOKUP($E235,Beíró!$B:$T,12,FALSE),"")</f>
        <v/>
      </c>
      <c r="O235" s="301" t="str">
        <f>IFERROR(VLOOKUP($E235,Beíró!$B:$T,13,FALSE),"")</f>
        <v/>
      </c>
      <c r="P235" s="303">
        <f>IFERROR(VLOOKUP($E235,'Eredmények rsz szerint'!B:P,14,FALSE),0)</f>
        <v>0</v>
      </c>
      <c r="Q235" s="365" t="str">
        <f t="shared" ref="Q235" si="196">IF((P235-P233)&gt;0,P235-P233,"-")</f>
        <v>-</v>
      </c>
      <c r="R235" s="366"/>
      <c r="S235" s="82" t="str">
        <f>IFERROR(IF(VLOOKUP(E235,Beíró!B:T,19,FALSE)-D235=0,"ok","hiba"),"")</f>
        <v/>
      </c>
      <c r="T235" s="82" t="str">
        <f>IFERROR(IF(VLOOKUP(E235,Beíró!B:T,17,FALSE)-P235=0,"ok","hiba"),"")</f>
        <v/>
      </c>
    </row>
    <row r="236" spans="3:20" ht="19.95" hidden="1" customHeight="1" outlineLevel="1" x14ac:dyDescent="0.25">
      <c r="C236" s="364" t="s">
        <v>11</v>
      </c>
      <c r="D236" s="256">
        <v>4</v>
      </c>
      <c r="E236" s="256" t="str">
        <f>IFERROR(VLOOKUP(D236,'Eredmények rsz szerint'!$P$233:$T$247,4,FALSE),"")</f>
        <v/>
      </c>
      <c r="F236" s="255" t="str">
        <f>IFERROR(VLOOKUP($E236,Rajtlista!$B:$I,2,FALSE),"")</f>
        <v/>
      </c>
      <c r="G236" s="256" t="str">
        <f t="shared" si="194"/>
        <v>III.</v>
      </c>
      <c r="H236" s="428" t="str">
        <f>IFERROR(VLOOKUP($E236,Rajtlista!$B:$I,4,FALSE),"")</f>
        <v/>
      </c>
      <c r="I236" s="331" t="str">
        <f>IFERROR(VLOOKUP($E236,Rajtlista!$B:$I,5,FALSE),"")</f>
        <v/>
      </c>
      <c r="J236" s="443" t="str">
        <f>IFERROR(VLOOKUP($E236,Rajtlista!$B:$I,6,FALSE),"")</f>
        <v/>
      </c>
      <c r="K236" s="256"/>
      <c r="L236" s="299" t="str">
        <f>IFERROR(VLOOKUP($E236,Beíró!$B:$T,10,FALSE),"")</f>
        <v/>
      </c>
      <c r="M236" s="300" t="str">
        <f>IFERROR(VLOOKUP($E236,Beíró!$B:$T,11,FALSE),"")</f>
        <v/>
      </c>
      <c r="N236" s="300" t="str">
        <f>IFERROR(VLOOKUP($E236,Beíró!$B:$T,12,FALSE),"")</f>
        <v/>
      </c>
      <c r="O236" s="301" t="str">
        <f>IFERROR(VLOOKUP($E236,Beíró!$B:$T,13,FALSE),"")</f>
        <v/>
      </c>
      <c r="P236" s="303">
        <f>IFERROR(VLOOKUP($E236,'Eredmények rsz szerint'!B:P,14,FALSE),0)</f>
        <v>0</v>
      </c>
      <c r="Q236" s="365" t="str">
        <f t="shared" ref="Q236" si="197">IF((P236-P233)&gt;0,P236-P233,"-")</f>
        <v>-</v>
      </c>
      <c r="R236" s="366"/>
      <c r="S236" s="82" t="str">
        <f>IFERROR(IF(VLOOKUP(E236,Beíró!B:T,19,FALSE)-D236=0,"ok","hiba"),"")</f>
        <v/>
      </c>
      <c r="T236" s="82" t="str">
        <f>IFERROR(IF(VLOOKUP(E236,Beíró!B:T,17,FALSE)-P236=0,"ok","hiba"),"")</f>
        <v/>
      </c>
    </row>
    <row r="237" spans="3:20" ht="19.95" hidden="1" customHeight="1" outlineLevel="1" x14ac:dyDescent="0.25">
      <c r="C237" s="364" t="s">
        <v>12</v>
      </c>
      <c r="D237" s="256">
        <v>5</v>
      </c>
      <c r="E237" s="256" t="str">
        <f>IFERROR(VLOOKUP(D237,'Eredmények rsz szerint'!$P$233:$T$247,4,FALSE),"")</f>
        <v/>
      </c>
      <c r="F237" s="255" t="str">
        <f>IFERROR(VLOOKUP($E237,Rajtlista!$B:$I,2,FALSE),"")</f>
        <v/>
      </c>
      <c r="G237" s="256" t="str">
        <f t="shared" si="194"/>
        <v>4.</v>
      </c>
      <c r="H237" s="428" t="str">
        <f>IFERROR(VLOOKUP($E237,Rajtlista!$B:$I,4,FALSE),"")</f>
        <v/>
      </c>
      <c r="I237" s="331" t="str">
        <f>IFERROR(VLOOKUP($E237,Rajtlista!$B:$I,5,FALSE),"")</f>
        <v/>
      </c>
      <c r="J237" s="443" t="str">
        <f>IFERROR(VLOOKUP($E237,Rajtlista!$B:$I,6,FALSE),"")</f>
        <v/>
      </c>
      <c r="K237" s="256"/>
      <c r="L237" s="299" t="str">
        <f>IFERROR(VLOOKUP($E237,Beíró!$B:$T,10,FALSE),"")</f>
        <v/>
      </c>
      <c r="M237" s="300" t="str">
        <f>IFERROR(VLOOKUP($E237,Beíró!$B:$T,11,FALSE),"")</f>
        <v/>
      </c>
      <c r="N237" s="300" t="str">
        <f>IFERROR(VLOOKUP($E237,Beíró!$B:$T,12,FALSE),"")</f>
        <v/>
      </c>
      <c r="O237" s="301" t="str">
        <f>IFERROR(VLOOKUP($E237,Beíró!$B:$T,13,FALSE),"")</f>
        <v/>
      </c>
      <c r="P237" s="303">
        <f>IFERROR(VLOOKUP($E237,'Eredmények rsz szerint'!B:P,14,FALSE),0)</f>
        <v>0</v>
      </c>
      <c r="Q237" s="365" t="str">
        <f t="shared" ref="Q237" si="198">IF((P237-P233)&gt;0,P237-P233,"-")</f>
        <v>-</v>
      </c>
      <c r="R237" s="366"/>
      <c r="S237" s="82" t="str">
        <f>IFERROR(IF(VLOOKUP(E237,Beíró!B:T,19,FALSE)-D237=0,"ok","hiba"),"")</f>
        <v/>
      </c>
      <c r="T237" s="82" t="str">
        <f>IFERROR(IF(VLOOKUP(E237,Beíró!B:T,17,FALSE)-P237=0,"ok","hiba"),"")</f>
        <v/>
      </c>
    </row>
    <row r="238" spans="3:20" ht="19.95" hidden="1" customHeight="1" outlineLevel="1" x14ac:dyDescent="0.25">
      <c r="C238" s="364" t="s">
        <v>13</v>
      </c>
      <c r="D238" s="256">
        <v>6</v>
      </c>
      <c r="E238" s="256" t="str">
        <f>IFERROR(VLOOKUP(D238,'Eredmények rsz szerint'!$P$233:$T$247,4,FALSE),"")</f>
        <v/>
      </c>
      <c r="F238" s="255" t="str">
        <f>IFERROR(VLOOKUP($E238,Rajtlista!$B:$I,2,FALSE),"")</f>
        <v/>
      </c>
      <c r="G238" s="256" t="str">
        <f t="shared" si="194"/>
        <v>5.</v>
      </c>
      <c r="H238" s="428" t="str">
        <f>IFERROR(VLOOKUP($E238,Rajtlista!$B:$I,4,FALSE),"")</f>
        <v/>
      </c>
      <c r="I238" s="331" t="str">
        <f>IFERROR(VLOOKUP($E238,Rajtlista!$B:$I,5,FALSE),"")</f>
        <v/>
      </c>
      <c r="J238" s="443" t="str">
        <f>IFERROR(VLOOKUP($E238,Rajtlista!$B:$I,6,FALSE),"")</f>
        <v/>
      </c>
      <c r="K238" s="256"/>
      <c r="L238" s="299" t="str">
        <f>IFERROR(VLOOKUP($E238,Beíró!$B:$T,10,FALSE),"")</f>
        <v/>
      </c>
      <c r="M238" s="300" t="str">
        <f>IFERROR(VLOOKUP($E238,Beíró!$B:$T,11,FALSE),"")</f>
        <v/>
      </c>
      <c r="N238" s="300" t="str">
        <f>IFERROR(VLOOKUP($E238,Beíró!$B:$T,12,FALSE),"")</f>
        <v/>
      </c>
      <c r="O238" s="301" t="str">
        <f>IFERROR(VLOOKUP($E238,Beíró!$B:$T,13,FALSE),"")</f>
        <v/>
      </c>
      <c r="P238" s="303">
        <f>IFERROR(VLOOKUP($E238,'Eredmények rsz szerint'!B:P,14,FALSE),0)</f>
        <v>0</v>
      </c>
      <c r="Q238" s="365" t="str">
        <f t="shared" ref="Q238" si="199">IF((P238-P233)&gt;0,P238-P233,"-")</f>
        <v>-</v>
      </c>
      <c r="R238" s="366"/>
      <c r="S238" s="82" t="str">
        <f>IFERROR(IF(VLOOKUP(E238,Beíró!B:T,19,FALSE)-D238=0,"ok","hiba"),"")</f>
        <v/>
      </c>
      <c r="T238" s="82" t="str">
        <f>IFERROR(IF(VLOOKUP(E238,Beíró!B:T,17,FALSE)-P238=0,"ok","hiba"),"")</f>
        <v/>
      </c>
    </row>
    <row r="239" spans="3:20" ht="19.95" hidden="1" customHeight="1" outlineLevel="1" x14ac:dyDescent="0.25">
      <c r="C239" s="364" t="s">
        <v>14</v>
      </c>
      <c r="D239" s="256">
        <v>7</v>
      </c>
      <c r="E239" s="256" t="str">
        <f>IFERROR(VLOOKUP(D239,'Eredmények rsz szerint'!$P$233:$T$247,4,FALSE),"")</f>
        <v/>
      </c>
      <c r="F239" s="255" t="str">
        <f>IFERROR(VLOOKUP($E239,Rajtlista!$B:$I,2,FALSE),"")</f>
        <v/>
      </c>
      <c r="G239" s="256" t="str">
        <f t="shared" si="194"/>
        <v>6.</v>
      </c>
      <c r="H239" s="428" t="str">
        <f>IFERROR(VLOOKUP($E239,Rajtlista!$B:$I,4,FALSE),"")</f>
        <v/>
      </c>
      <c r="I239" s="331" t="str">
        <f>IFERROR(VLOOKUP($E239,Rajtlista!$B:$I,5,FALSE),"")</f>
        <v/>
      </c>
      <c r="J239" s="443" t="str">
        <f>IFERROR(VLOOKUP($E239,Rajtlista!$B:$I,6,FALSE),"")</f>
        <v/>
      </c>
      <c r="K239" s="256"/>
      <c r="L239" s="299" t="str">
        <f>IFERROR(VLOOKUP($E239,Beíró!$B:$T,10,FALSE),"")</f>
        <v/>
      </c>
      <c r="M239" s="300" t="str">
        <f>IFERROR(VLOOKUP($E239,Beíró!$B:$T,11,FALSE),"")</f>
        <v/>
      </c>
      <c r="N239" s="300" t="str">
        <f>IFERROR(VLOOKUP($E239,Beíró!$B:$T,12,FALSE),"")</f>
        <v/>
      </c>
      <c r="O239" s="301" t="str">
        <f>IFERROR(VLOOKUP($E239,Beíró!$B:$T,13,FALSE),"")</f>
        <v/>
      </c>
      <c r="P239" s="303">
        <f>IFERROR(VLOOKUP($E239,'Eredmények rsz szerint'!B:P,14,FALSE),0)</f>
        <v>0</v>
      </c>
      <c r="Q239" s="365" t="str">
        <f t="shared" ref="Q239" si="200">IF((P239-P233)&gt;0,P239-P233,"-")</f>
        <v>-</v>
      </c>
      <c r="R239" s="366"/>
      <c r="S239" s="82" t="str">
        <f>IFERROR(IF(VLOOKUP(E239,Beíró!B:T,19,FALSE)-D239=0,"ok","hiba"),"")</f>
        <v/>
      </c>
      <c r="T239" s="82" t="str">
        <f>IFERROR(IF(VLOOKUP(E239,Beíró!B:T,17,FALSE)-P239=0,"ok","hiba"),"")</f>
        <v/>
      </c>
    </row>
    <row r="240" spans="3:20" ht="19.95" hidden="1" customHeight="1" outlineLevel="1" x14ac:dyDescent="0.25">
      <c r="C240" s="364" t="s">
        <v>15</v>
      </c>
      <c r="D240" s="256">
        <v>8</v>
      </c>
      <c r="E240" s="256" t="str">
        <f>IFERROR(VLOOKUP(D240,'Eredmények rsz szerint'!$P$233:$T$247,4,FALSE),"")</f>
        <v/>
      </c>
      <c r="F240" s="255" t="str">
        <f>IFERROR(VLOOKUP($E240,Rajtlista!$B:$I,2,FALSE),"")</f>
        <v/>
      </c>
      <c r="G240" s="256" t="str">
        <f t="shared" si="194"/>
        <v>7.</v>
      </c>
      <c r="H240" s="428" t="str">
        <f>IFERROR(VLOOKUP($E240,Rajtlista!$B:$I,4,FALSE),"")</f>
        <v/>
      </c>
      <c r="I240" s="331" t="str">
        <f>IFERROR(VLOOKUP($E240,Rajtlista!$B:$I,5,FALSE),"")</f>
        <v/>
      </c>
      <c r="J240" s="443" t="str">
        <f>IFERROR(VLOOKUP($E240,Rajtlista!$B:$I,6,FALSE),"")</f>
        <v/>
      </c>
      <c r="K240" s="256"/>
      <c r="L240" s="299" t="str">
        <f>IFERROR(VLOOKUP($E240,Beíró!$B:$T,10,FALSE),"")</f>
        <v/>
      </c>
      <c r="M240" s="300" t="str">
        <f>IFERROR(VLOOKUP($E240,Beíró!$B:$T,11,FALSE),"")</f>
        <v/>
      </c>
      <c r="N240" s="300" t="str">
        <f>IFERROR(VLOOKUP($E240,Beíró!$B:$T,12,FALSE),"")</f>
        <v/>
      </c>
      <c r="O240" s="301" t="str">
        <f>IFERROR(VLOOKUP($E240,Beíró!$B:$T,13,FALSE),"")</f>
        <v/>
      </c>
      <c r="P240" s="303">
        <f>IFERROR(VLOOKUP($E240,'Eredmények rsz szerint'!B:P,14,FALSE),0)</f>
        <v>0</v>
      </c>
      <c r="Q240" s="365" t="str">
        <f t="shared" ref="Q240" si="201">IF((P240-P233)&gt;0,P240-P233,"-")</f>
        <v>-</v>
      </c>
      <c r="R240" s="366"/>
      <c r="S240" s="82" t="str">
        <f>IFERROR(IF(VLOOKUP(E240,Beíró!B:T,19,FALSE)-D240=0,"ok","hiba"),"")</f>
        <v/>
      </c>
      <c r="T240" s="82" t="str">
        <f>IFERROR(IF(VLOOKUP(E240,Beíró!B:T,17,FALSE)-P240=0,"ok","hiba"),"")</f>
        <v/>
      </c>
    </row>
    <row r="241" spans="3:20" ht="19.95" hidden="1" customHeight="1" outlineLevel="1" x14ac:dyDescent="0.25">
      <c r="C241" s="364" t="s">
        <v>16</v>
      </c>
      <c r="D241" s="256">
        <v>9</v>
      </c>
      <c r="E241" s="256" t="str">
        <f>IFERROR(VLOOKUP(D241,'Eredmények rsz szerint'!$P$233:$T$247,4,FALSE),"")</f>
        <v/>
      </c>
      <c r="F241" s="255" t="str">
        <f>IFERROR(VLOOKUP($E241,Rajtlista!$B:$I,2,FALSE),"")</f>
        <v/>
      </c>
      <c r="G241" s="256" t="str">
        <f t="shared" si="194"/>
        <v>8.</v>
      </c>
      <c r="H241" s="428" t="str">
        <f>IFERROR(VLOOKUP($E241,Rajtlista!$B:$I,4,FALSE),"")</f>
        <v/>
      </c>
      <c r="I241" s="331" t="str">
        <f>IFERROR(VLOOKUP($E241,Rajtlista!$B:$I,5,FALSE),"")</f>
        <v/>
      </c>
      <c r="J241" s="443" t="str">
        <f>IFERROR(VLOOKUP($E241,Rajtlista!$B:$I,6,FALSE),"")</f>
        <v/>
      </c>
      <c r="K241" s="256"/>
      <c r="L241" s="299" t="str">
        <f>IFERROR(VLOOKUP($E241,Beíró!$B:$T,10,FALSE),"")</f>
        <v/>
      </c>
      <c r="M241" s="300" t="str">
        <f>IFERROR(VLOOKUP($E241,Beíró!$B:$T,11,FALSE),"")</f>
        <v/>
      </c>
      <c r="N241" s="300" t="str">
        <f>IFERROR(VLOOKUP($E241,Beíró!$B:$T,12,FALSE),"")</f>
        <v/>
      </c>
      <c r="O241" s="301" t="str">
        <f>IFERROR(VLOOKUP($E241,Beíró!$B:$T,13,FALSE),"")</f>
        <v/>
      </c>
      <c r="P241" s="303">
        <f>IFERROR(VLOOKUP($E241,'Eredmények rsz szerint'!B:P,14,FALSE),0)</f>
        <v>0</v>
      </c>
      <c r="Q241" s="365" t="str">
        <f t="shared" ref="Q241" si="202">IF((P241-P233)&gt;0,P241-P233,"-")</f>
        <v>-</v>
      </c>
      <c r="R241" s="366"/>
      <c r="S241" s="82" t="str">
        <f>IFERROR(IF(VLOOKUP(E241,Beíró!B:T,19,FALSE)-D241=0,"ok","hiba"),"")</f>
        <v/>
      </c>
      <c r="T241" s="82" t="str">
        <f>IFERROR(IF(VLOOKUP(E241,Beíró!B:T,17,FALSE)-P241=0,"ok","hiba"),"")</f>
        <v/>
      </c>
    </row>
    <row r="242" spans="3:20" ht="19.95" hidden="1" customHeight="1" outlineLevel="1" x14ac:dyDescent="0.25">
      <c r="C242" s="364" t="s">
        <v>17</v>
      </c>
      <c r="D242" s="256">
        <v>10</v>
      </c>
      <c r="E242" s="256" t="str">
        <f>IFERROR(VLOOKUP(D242,'Eredmények rsz szerint'!$P$233:$T$247,4,FALSE),"")</f>
        <v/>
      </c>
      <c r="F242" s="255" t="str">
        <f>IFERROR(VLOOKUP($E242,Rajtlista!$B:$I,2,FALSE),"")</f>
        <v/>
      </c>
      <c r="G242" s="256" t="str">
        <f t="shared" si="194"/>
        <v>9.</v>
      </c>
      <c r="H242" s="428" t="str">
        <f>IFERROR(VLOOKUP($E242,Rajtlista!$B:$I,4,FALSE),"")</f>
        <v/>
      </c>
      <c r="I242" s="331" t="str">
        <f>IFERROR(VLOOKUP($E242,Rajtlista!$B:$I,5,FALSE),"")</f>
        <v/>
      </c>
      <c r="J242" s="443" t="str">
        <f>IFERROR(VLOOKUP($E242,Rajtlista!$B:$I,6,FALSE),"")</f>
        <v/>
      </c>
      <c r="K242" s="256"/>
      <c r="L242" s="299" t="str">
        <f>IFERROR(VLOOKUP($E242,Beíró!$B:$T,10,FALSE),"")</f>
        <v/>
      </c>
      <c r="M242" s="300" t="str">
        <f>IFERROR(VLOOKUP($E242,Beíró!$B:$T,11,FALSE),"")</f>
        <v/>
      </c>
      <c r="N242" s="300" t="str">
        <f>IFERROR(VLOOKUP($E242,Beíró!$B:$T,12,FALSE),"")</f>
        <v/>
      </c>
      <c r="O242" s="301" t="str">
        <f>IFERROR(VLOOKUP($E242,Beíró!$B:$T,13,FALSE),"")</f>
        <v/>
      </c>
      <c r="P242" s="303">
        <f>IFERROR(VLOOKUP($E242,'Eredmények rsz szerint'!B:P,14,FALSE),0)</f>
        <v>0</v>
      </c>
      <c r="Q242" s="365" t="str">
        <f t="shared" ref="Q242" si="203">IF((P242-P233)&gt;0,P242-P233,"-")</f>
        <v>-</v>
      </c>
      <c r="R242" s="366"/>
      <c r="S242" s="82" t="str">
        <f>IFERROR(IF(VLOOKUP(E242,Beíró!B:T,19,FALSE)-D242=0,"ok","hiba"),"")</f>
        <v/>
      </c>
      <c r="T242" s="82" t="str">
        <f>IFERROR(IF(VLOOKUP(E242,Beíró!B:T,17,FALSE)-P242=0,"ok","hiba"),"")</f>
        <v/>
      </c>
    </row>
    <row r="243" spans="3:20" ht="19.95" hidden="1" customHeight="1" outlineLevel="1" x14ac:dyDescent="0.25">
      <c r="C243" s="364" t="s">
        <v>18</v>
      </c>
      <c r="D243" s="256">
        <v>11</v>
      </c>
      <c r="E243" s="256" t="str">
        <f>IFERROR(VLOOKUP(D243,'Eredmények rsz szerint'!$P$233:$T$247,4,FALSE),"")</f>
        <v/>
      </c>
      <c r="F243" s="255" t="str">
        <f>IFERROR(VLOOKUP($E243,Rajtlista!$B:$I,2,FALSE),"")</f>
        <v/>
      </c>
      <c r="G243" s="256" t="str">
        <f t="shared" si="194"/>
        <v>10.</v>
      </c>
      <c r="H243" s="428" t="str">
        <f>IFERROR(VLOOKUP($E243,Rajtlista!$B:$I,4,FALSE),"")</f>
        <v/>
      </c>
      <c r="I243" s="331" t="str">
        <f>IFERROR(VLOOKUP($E243,Rajtlista!$B:$I,5,FALSE),"")</f>
        <v/>
      </c>
      <c r="J243" s="443" t="str">
        <f>IFERROR(VLOOKUP($E243,Rajtlista!$B:$I,6,FALSE),"")</f>
        <v/>
      </c>
      <c r="K243" s="256"/>
      <c r="L243" s="299" t="str">
        <f>IFERROR(VLOOKUP($E243,Beíró!$B:$T,10,FALSE),"")</f>
        <v/>
      </c>
      <c r="M243" s="300" t="str">
        <f>IFERROR(VLOOKUP($E243,Beíró!$B:$T,11,FALSE),"")</f>
        <v/>
      </c>
      <c r="N243" s="300" t="str">
        <f>IFERROR(VLOOKUP($E243,Beíró!$B:$T,12,FALSE),"")</f>
        <v/>
      </c>
      <c r="O243" s="301" t="str">
        <f>IFERROR(VLOOKUP($E243,Beíró!$B:$T,13,FALSE),"")</f>
        <v/>
      </c>
      <c r="P243" s="303">
        <f>IFERROR(VLOOKUP($E243,'Eredmények rsz szerint'!B:P,14,FALSE),0)</f>
        <v>0</v>
      </c>
      <c r="Q243" s="365" t="str">
        <f t="shared" ref="Q243" si="204">IF((P243-P233)&gt;0,P243-P233,"-")</f>
        <v>-</v>
      </c>
      <c r="R243" s="366"/>
      <c r="S243" s="82" t="str">
        <f>IFERROR(IF(VLOOKUP(E243,Beíró!B:T,19,FALSE)-D243=0,"ok","hiba"),"")</f>
        <v/>
      </c>
      <c r="T243" s="82" t="str">
        <f>IFERROR(IF(VLOOKUP(E243,Beíró!B:T,17,FALSE)-P243=0,"ok","hiba"),"")</f>
        <v/>
      </c>
    </row>
    <row r="244" spans="3:20" ht="19.95" hidden="1" customHeight="1" outlineLevel="1" x14ac:dyDescent="0.25">
      <c r="C244" s="364" t="s">
        <v>19</v>
      </c>
      <c r="D244" s="256">
        <v>12</v>
      </c>
      <c r="E244" s="256" t="str">
        <f>IFERROR(VLOOKUP(D244,'Eredmények rsz szerint'!$P$233:$T$247,4,FALSE),"")</f>
        <v/>
      </c>
      <c r="F244" s="255" t="str">
        <f>IFERROR(VLOOKUP($E244,Rajtlista!$B:$I,2,FALSE),"")</f>
        <v/>
      </c>
      <c r="G244" s="256" t="str">
        <f t="shared" si="194"/>
        <v>11.</v>
      </c>
      <c r="H244" s="428" t="str">
        <f>IFERROR(VLOOKUP($E244,Rajtlista!$B:$I,4,FALSE),"")</f>
        <v/>
      </c>
      <c r="I244" s="331" t="str">
        <f>IFERROR(VLOOKUP($E244,Rajtlista!$B:$I,5,FALSE),"")</f>
        <v/>
      </c>
      <c r="J244" s="443" t="str">
        <f>IFERROR(VLOOKUP($E244,Rajtlista!$B:$I,6,FALSE),"")</f>
        <v/>
      </c>
      <c r="K244" s="256"/>
      <c r="L244" s="299" t="str">
        <f>IFERROR(VLOOKUP($E244,Beíró!$B:$T,10,FALSE),"")</f>
        <v/>
      </c>
      <c r="M244" s="300" t="str">
        <f>IFERROR(VLOOKUP($E244,Beíró!$B:$T,11,FALSE),"")</f>
        <v/>
      </c>
      <c r="N244" s="300" t="str">
        <f>IFERROR(VLOOKUP($E244,Beíró!$B:$T,12,FALSE),"")</f>
        <v/>
      </c>
      <c r="O244" s="301" t="str">
        <f>IFERROR(VLOOKUP($E244,Beíró!$B:$T,13,FALSE),"")</f>
        <v/>
      </c>
      <c r="P244" s="303">
        <f>IFERROR(VLOOKUP($E244,'Eredmények rsz szerint'!B:P,14,FALSE),0)</f>
        <v>0</v>
      </c>
      <c r="Q244" s="365" t="str">
        <f t="shared" ref="Q244" si="205">IF((P244-P233)&gt;0,P244-P233,"-")</f>
        <v>-</v>
      </c>
      <c r="R244" s="366"/>
      <c r="S244" s="82" t="str">
        <f>IFERROR(IF(VLOOKUP(E244,Beíró!B:T,19,FALSE)-D244=0,"ok","hiba"),"")</f>
        <v/>
      </c>
      <c r="T244" s="82" t="str">
        <f>IFERROR(IF(VLOOKUP(E244,Beíró!B:T,17,FALSE)-P244=0,"ok","hiba"),"")</f>
        <v/>
      </c>
    </row>
    <row r="245" spans="3:20" ht="19.95" hidden="1" customHeight="1" outlineLevel="1" x14ac:dyDescent="0.25">
      <c r="C245" s="364" t="s">
        <v>20</v>
      </c>
      <c r="D245" s="256">
        <v>13</v>
      </c>
      <c r="E245" s="256" t="str">
        <f>IFERROR(VLOOKUP(D245,'Eredmények rsz szerint'!$P$233:$T$247,4,FALSE),"")</f>
        <v/>
      </c>
      <c r="F245" s="255" t="str">
        <f>IFERROR(VLOOKUP($E245,Rajtlista!$B:$I,2,FALSE),"")</f>
        <v/>
      </c>
      <c r="G245" s="256" t="str">
        <f t="shared" si="194"/>
        <v>12.</v>
      </c>
      <c r="H245" s="428" t="str">
        <f>IFERROR(VLOOKUP($E245,Rajtlista!$B:$I,4,FALSE),"")</f>
        <v/>
      </c>
      <c r="I245" s="331" t="str">
        <f>IFERROR(VLOOKUP($E245,Rajtlista!$B:$I,5,FALSE),"")</f>
        <v/>
      </c>
      <c r="J245" s="443" t="str">
        <f>IFERROR(VLOOKUP($E245,Rajtlista!$B:$I,6,FALSE),"")</f>
        <v/>
      </c>
      <c r="K245" s="256"/>
      <c r="L245" s="299" t="str">
        <f>IFERROR(VLOOKUP($E245,Beíró!$B:$T,10,FALSE),"")</f>
        <v/>
      </c>
      <c r="M245" s="300" t="str">
        <f>IFERROR(VLOOKUP($E245,Beíró!$B:$T,11,FALSE),"")</f>
        <v/>
      </c>
      <c r="N245" s="300" t="str">
        <f>IFERROR(VLOOKUP($E245,Beíró!$B:$T,12,FALSE),"")</f>
        <v/>
      </c>
      <c r="O245" s="301" t="str">
        <f>IFERROR(VLOOKUP($E245,Beíró!$B:$T,13,FALSE),"")</f>
        <v/>
      </c>
      <c r="P245" s="303">
        <f>IFERROR(VLOOKUP($E245,'Eredmények rsz szerint'!B:P,14,FALSE),0)</f>
        <v>0</v>
      </c>
      <c r="Q245" s="365" t="str">
        <f t="shared" ref="Q245" si="206">IF((P245-P233)&gt;0,P245-P233,"-")</f>
        <v>-</v>
      </c>
      <c r="R245" s="366"/>
      <c r="S245" s="82" t="str">
        <f>IFERROR(IF(VLOOKUP(E245,Beíró!B:T,19,FALSE)-D245=0,"ok","hiba"),"")</f>
        <v/>
      </c>
      <c r="T245" s="82" t="str">
        <f>IFERROR(IF(VLOOKUP(E245,Beíró!B:T,17,FALSE)-P245=0,"ok","hiba"),"")</f>
        <v/>
      </c>
    </row>
    <row r="246" spans="3:20" ht="19.95" hidden="1" customHeight="1" outlineLevel="1" x14ac:dyDescent="0.25">
      <c r="C246" s="364" t="s">
        <v>21</v>
      </c>
      <c r="D246" s="256">
        <v>14</v>
      </c>
      <c r="E246" s="256" t="str">
        <f>IFERROR(VLOOKUP(D246,'Eredmények rsz szerint'!$P$233:$T$247,4,FALSE),"")</f>
        <v/>
      </c>
      <c r="F246" s="255" t="str">
        <f>IFERROR(VLOOKUP($E246,Rajtlista!$B:$I,2,FALSE),"")</f>
        <v/>
      </c>
      <c r="G246" s="256" t="str">
        <f t="shared" si="194"/>
        <v>13.</v>
      </c>
      <c r="H246" s="428" t="str">
        <f>IFERROR(VLOOKUP($E246,Rajtlista!$B:$I,4,FALSE),"")</f>
        <v/>
      </c>
      <c r="I246" s="331" t="str">
        <f>IFERROR(VLOOKUP($E246,Rajtlista!$B:$I,5,FALSE),"")</f>
        <v/>
      </c>
      <c r="J246" s="443" t="str">
        <f>IFERROR(VLOOKUP($E246,Rajtlista!$B:$I,6,FALSE),"")</f>
        <v/>
      </c>
      <c r="K246" s="256"/>
      <c r="L246" s="299" t="str">
        <f>IFERROR(VLOOKUP($E246,Beíró!$B:$T,10,FALSE),"")</f>
        <v/>
      </c>
      <c r="M246" s="300" t="str">
        <f>IFERROR(VLOOKUP($E246,Beíró!$B:$T,11,FALSE),"")</f>
        <v/>
      </c>
      <c r="N246" s="300" t="str">
        <f>IFERROR(VLOOKUP($E246,Beíró!$B:$T,12,FALSE),"")</f>
        <v/>
      </c>
      <c r="O246" s="301" t="str">
        <f>IFERROR(VLOOKUP($E246,Beíró!$B:$T,13,FALSE),"")</f>
        <v/>
      </c>
      <c r="P246" s="303">
        <f>IFERROR(VLOOKUP($E246,'Eredmények rsz szerint'!B:P,14,FALSE),0)</f>
        <v>0</v>
      </c>
      <c r="Q246" s="365" t="str">
        <f t="shared" ref="Q246" si="207">IF((P246-P233)&gt;0,P246-P233,"-")</f>
        <v>-</v>
      </c>
      <c r="R246" s="366"/>
      <c r="S246" s="82" t="str">
        <f>IFERROR(IF(VLOOKUP(E246,Beíró!B:T,19,FALSE)-D246=0,"ok","hiba"),"")</f>
        <v/>
      </c>
      <c r="T246" s="82" t="str">
        <f>IFERROR(IF(VLOOKUP(E246,Beíró!B:T,17,FALSE)-P246=0,"ok","hiba"),"")</f>
        <v/>
      </c>
    </row>
    <row r="247" spans="3:20" ht="19.95" hidden="1" customHeight="1" outlineLevel="1" x14ac:dyDescent="0.25">
      <c r="C247" s="364" t="s">
        <v>22</v>
      </c>
      <c r="D247" s="256">
        <v>15</v>
      </c>
      <c r="E247" s="256" t="str">
        <f>IFERROR(VLOOKUP(D247,'Eredmények rsz szerint'!$P$233:$T$247,4,FALSE),"")</f>
        <v/>
      </c>
      <c r="F247" s="255" t="str">
        <f>IFERROR(VLOOKUP($E247,Rajtlista!$B:$I,2,FALSE),"")</f>
        <v/>
      </c>
      <c r="G247" s="256" t="str">
        <f t="shared" si="194"/>
        <v>14.</v>
      </c>
      <c r="H247" s="428" t="str">
        <f>IFERROR(VLOOKUP($E247,Rajtlista!$B:$I,4,FALSE),"")</f>
        <v/>
      </c>
      <c r="I247" s="331" t="str">
        <f>IFERROR(VLOOKUP($E247,Rajtlista!$B:$I,5,FALSE),"")</f>
        <v/>
      </c>
      <c r="J247" s="443" t="str">
        <f>IFERROR(VLOOKUP($E247,Rajtlista!$B:$I,6,FALSE),"")</f>
        <v/>
      </c>
      <c r="K247" s="256"/>
      <c r="L247" s="299" t="str">
        <f>IFERROR(VLOOKUP($E247,Beíró!$B:$T,10,FALSE),"")</f>
        <v/>
      </c>
      <c r="M247" s="300" t="str">
        <f>IFERROR(VLOOKUP($E247,Beíró!$B:$T,11,FALSE),"")</f>
        <v/>
      </c>
      <c r="N247" s="300" t="str">
        <f>IFERROR(VLOOKUP($E247,Beíró!$B:$T,12,FALSE),"")</f>
        <v/>
      </c>
      <c r="O247" s="301" t="str">
        <f>IFERROR(VLOOKUP($E247,Beíró!$B:$T,13,FALSE),"")</f>
        <v/>
      </c>
      <c r="P247" s="303">
        <f>IFERROR(VLOOKUP($E247,'Eredmények rsz szerint'!B:P,14,FALSE),0)</f>
        <v>0</v>
      </c>
      <c r="Q247" s="365" t="str">
        <f t="shared" ref="Q247" si="208">IF((P247-P233)&gt;0,P247-P233,"-")</f>
        <v>-</v>
      </c>
      <c r="R247" s="366"/>
      <c r="S247" s="82" t="str">
        <f>IFERROR(IF(VLOOKUP(E247,Beíró!B:T,19,FALSE)-D247=0,"ok","hiba"),"")</f>
        <v/>
      </c>
      <c r="T247" s="82" t="str">
        <f>IFERROR(IF(VLOOKUP(E247,Beíró!B:T,17,FALSE)-P247=0,"ok","hiba"),"")</f>
        <v/>
      </c>
    </row>
    <row r="248" spans="3:20" ht="19.95" customHeight="1" outlineLevel="1" thickBot="1" x14ac:dyDescent="0.3">
      <c r="C248" s="334"/>
      <c r="D248" s="336"/>
      <c r="E248" s="367">
        <v>0</v>
      </c>
      <c r="F248" s="335"/>
      <c r="G248" s="336"/>
      <c r="H248" s="429"/>
      <c r="I248" s="336"/>
      <c r="J248" s="432"/>
      <c r="K248" s="336"/>
      <c r="L248" s="337"/>
      <c r="M248" s="337"/>
      <c r="N248" s="337"/>
      <c r="O248" s="337"/>
      <c r="P248" s="339"/>
      <c r="Q248" s="368"/>
      <c r="R248" s="357"/>
      <c r="S248" s="82" t="str">
        <f>IFERROR(IF(VLOOKUP(E248,Beíró!B:T,19,FALSE)-D248=0,"ok","hiba"),"")</f>
        <v/>
      </c>
      <c r="T248" s="82" t="str">
        <f>IFERROR(IF(VLOOKUP(E248,Beíró!B:T,17,FALSE)-P248=0,"ok","hiba"),"")</f>
        <v/>
      </c>
    </row>
    <row r="249" spans="3:20" s="359" customFormat="1" ht="19.95" customHeight="1" x14ac:dyDescent="0.25">
      <c r="C249" s="369"/>
      <c r="D249" s="370"/>
      <c r="E249" s="370">
        <f>+Rajtlista!B249</f>
        <v>0</v>
      </c>
      <c r="F249" s="371"/>
      <c r="G249" s="370"/>
      <c r="H249" s="440"/>
      <c r="I249" s="370"/>
      <c r="J249" s="444"/>
      <c r="K249" s="373"/>
      <c r="L249" s="374" t="e">
        <f>'Lövészet beíró'!G243</f>
        <v>#N/A</v>
      </c>
      <c r="M249" s="281" t="e">
        <f>'Lövészet beíró'!H243</f>
        <v>#N/A</v>
      </c>
      <c r="N249" s="281" t="e">
        <f>'Lövészet beíró'!I243</f>
        <v>#N/A</v>
      </c>
      <c r="O249" s="282" t="e">
        <f>'Lövészet beíró'!J243</f>
        <v>#N/A</v>
      </c>
      <c r="P249" s="375"/>
      <c r="Q249" s="376"/>
      <c r="R249" s="357"/>
      <c r="S249" s="82" t="str">
        <f>IFERROR(IF(VLOOKUP(E249,Beíró!B:T,19,FALSE)-D249=0,"ok","hiba"),"")</f>
        <v/>
      </c>
      <c r="T249" s="82" t="str">
        <f>IFERROR(IF(VLOOKUP(E249,Beíró!B:T,17,FALSE)-P249=0,"ok","hiba"),"")</f>
        <v/>
      </c>
    </row>
    <row r="250" spans="3:20" ht="19.95" hidden="1" customHeight="1" outlineLevel="1" x14ac:dyDescent="0.25">
      <c r="C250" s="360" t="s">
        <v>5</v>
      </c>
      <c r="D250" s="288">
        <v>1</v>
      </c>
      <c r="E250" s="253" t="str">
        <f>IFERROR(VLOOKUP(D250,'Eredmények rsz szerint'!$P$250:$T$264,4,FALSE),"")</f>
        <v/>
      </c>
      <c r="F250" s="287" t="str">
        <f>IFERROR(VLOOKUP($E250,Rajtlista!$B:$I,2,FALSE),"")</f>
        <v/>
      </c>
      <c r="G250" s="288">
        <f>+C249</f>
        <v>0</v>
      </c>
      <c r="H250" s="427" t="str">
        <f>IFERROR(VLOOKUP($E250,Rajtlista!$B:$I,4,FALSE),"")</f>
        <v/>
      </c>
      <c r="I250" s="328" t="str">
        <f>IFERROR(VLOOKUP($E250,Rajtlista!$B:$I,5,FALSE),"")</f>
        <v/>
      </c>
      <c r="J250" s="442" t="str">
        <f>IFERROR(VLOOKUP($E250,Rajtlista!$B:$I,6,FALSE),"")</f>
        <v/>
      </c>
      <c r="K250" s="288"/>
      <c r="L250" s="291" t="str">
        <f>IFERROR(VLOOKUP($E250,Beíró!$B:$T,10,FALSE),"")</f>
        <v/>
      </c>
      <c r="M250" s="292" t="str">
        <f>IFERROR(VLOOKUP($E250,Beíró!$B:$T,11,FALSE),"")</f>
        <v/>
      </c>
      <c r="N250" s="292" t="str">
        <f>IFERROR(VLOOKUP($E250,Beíró!$B:$T,12,FALSE),"")</f>
        <v/>
      </c>
      <c r="O250" s="293" t="str">
        <f>IFERROR(VLOOKUP($E250,Beíró!$B:$T,13,FALSE),"")</f>
        <v/>
      </c>
      <c r="P250" s="295">
        <f>IFERROR(VLOOKUP($E250,'Eredmények rsz szerint'!B:P,14,FALSE),0)</f>
        <v>0</v>
      </c>
      <c r="Q250" s="362" t="str">
        <f t="shared" ref="Q250" si="209">IF((P250-P250)&gt;0,P250-P250,"-")</f>
        <v>-</v>
      </c>
      <c r="R250" s="363"/>
      <c r="S250" s="82" t="str">
        <f>IFERROR(IF(VLOOKUP(E250,Beíró!B:T,19,FALSE)-D250=0,"ok","hiba"),"")</f>
        <v/>
      </c>
      <c r="T250" s="82" t="str">
        <f>IFERROR(IF(VLOOKUP(E250,Beíró!B:T,17,FALSE)-P250=0,"ok","hiba"),"")</f>
        <v/>
      </c>
    </row>
    <row r="251" spans="3:20" ht="19.95" hidden="1" customHeight="1" outlineLevel="1" x14ac:dyDescent="0.25">
      <c r="C251" s="364" t="s">
        <v>6</v>
      </c>
      <c r="D251" s="256">
        <v>2</v>
      </c>
      <c r="E251" s="256" t="str">
        <f>IFERROR(VLOOKUP(D251,'Eredmények rsz szerint'!$P$250:$T$264,4,FALSE),"")</f>
        <v/>
      </c>
      <c r="F251" s="255" t="str">
        <f>IFERROR(VLOOKUP($E251,Rajtlista!$B:$I,2,FALSE),"")</f>
        <v/>
      </c>
      <c r="G251" s="256" t="str">
        <f t="shared" ref="G251:G264" si="210">+C250</f>
        <v>I.</v>
      </c>
      <c r="H251" s="428" t="str">
        <f>IFERROR(VLOOKUP($E251,Rajtlista!$B:$I,4,FALSE),"")</f>
        <v/>
      </c>
      <c r="I251" s="331" t="str">
        <f>IFERROR(VLOOKUP($E251,Rajtlista!$B:$I,5,FALSE),"")</f>
        <v/>
      </c>
      <c r="J251" s="443" t="str">
        <f>IFERROR(VLOOKUP($E251,Rajtlista!$B:$I,6,FALSE),"")</f>
        <v/>
      </c>
      <c r="K251" s="256"/>
      <c r="L251" s="299" t="str">
        <f>IFERROR(VLOOKUP($E251,Beíró!$B:$T,10,FALSE),"")</f>
        <v/>
      </c>
      <c r="M251" s="300" t="str">
        <f>IFERROR(VLOOKUP($E251,Beíró!$B:$T,11,FALSE),"")</f>
        <v/>
      </c>
      <c r="N251" s="300" t="str">
        <f>IFERROR(VLOOKUP($E251,Beíró!$B:$T,12,FALSE),"")</f>
        <v/>
      </c>
      <c r="O251" s="301" t="str">
        <f>IFERROR(VLOOKUP($E251,Beíró!$B:$T,13,FALSE),"")</f>
        <v/>
      </c>
      <c r="P251" s="303">
        <f>IFERROR(VLOOKUP($E251,'Eredmények rsz szerint'!B:P,14,FALSE),0)</f>
        <v>0</v>
      </c>
      <c r="Q251" s="365" t="str">
        <f t="shared" ref="Q251" si="211">IF((P251-P250)&gt;0,P251-P250,"-")</f>
        <v>-</v>
      </c>
      <c r="R251" s="366"/>
      <c r="S251" s="82" t="str">
        <f>IFERROR(IF(VLOOKUP(E251,Beíró!B:T,19,FALSE)-D251=0,"ok","hiba"),"")</f>
        <v/>
      </c>
      <c r="T251" s="82" t="str">
        <f>IFERROR(IF(VLOOKUP(E251,Beíró!B:T,17,FALSE)-P251=0,"ok","hiba"),"")</f>
        <v/>
      </c>
    </row>
    <row r="252" spans="3:20" ht="19.95" hidden="1" customHeight="1" outlineLevel="1" x14ac:dyDescent="0.25">
      <c r="C252" s="364" t="s">
        <v>10</v>
      </c>
      <c r="D252" s="256">
        <v>3</v>
      </c>
      <c r="E252" s="256" t="str">
        <f>IFERROR(VLOOKUP(D252,'Eredmények rsz szerint'!$P$250:$T$264,4,FALSE),"")</f>
        <v/>
      </c>
      <c r="F252" s="255" t="str">
        <f>IFERROR(VLOOKUP($E252,Rajtlista!$B:$I,2,FALSE),"")</f>
        <v/>
      </c>
      <c r="G252" s="256" t="str">
        <f t="shared" si="210"/>
        <v>II.</v>
      </c>
      <c r="H252" s="428" t="str">
        <f>IFERROR(VLOOKUP($E252,Rajtlista!$B:$I,4,FALSE),"")</f>
        <v/>
      </c>
      <c r="I252" s="331" t="str">
        <f>IFERROR(VLOOKUP($E252,Rajtlista!$B:$I,5,FALSE),"")</f>
        <v/>
      </c>
      <c r="J252" s="443" t="str">
        <f>IFERROR(VLOOKUP($E252,Rajtlista!$B:$I,6,FALSE),"")</f>
        <v/>
      </c>
      <c r="K252" s="256"/>
      <c r="L252" s="299" t="str">
        <f>IFERROR(VLOOKUP($E252,Beíró!$B:$T,10,FALSE),"")</f>
        <v/>
      </c>
      <c r="M252" s="300" t="str">
        <f>IFERROR(VLOOKUP($E252,Beíró!$B:$T,11,FALSE),"")</f>
        <v/>
      </c>
      <c r="N252" s="300" t="str">
        <f>IFERROR(VLOOKUP($E252,Beíró!$B:$T,12,FALSE),"")</f>
        <v/>
      </c>
      <c r="O252" s="301" t="str">
        <f>IFERROR(VLOOKUP($E252,Beíró!$B:$T,13,FALSE),"")</f>
        <v/>
      </c>
      <c r="P252" s="303">
        <f>IFERROR(VLOOKUP($E252,'Eredmények rsz szerint'!B:P,14,FALSE),0)</f>
        <v>0</v>
      </c>
      <c r="Q252" s="365" t="str">
        <f t="shared" ref="Q252" si="212">IF((P252-P250)&gt;0,P252-P250,"-")</f>
        <v>-</v>
      </c>
      <c r="R252" s="366"/>
      <c r="S252" s="82" t="str">
        <f>IFERROR(IF(VLOOKUP(E252,Beíró!B:T,19,FALSE)-D252=0,"ok","hiba"),"")</f>
        <v/>
      </c>
      <c r="T252" s="82" t="str">
        <f>IFERROR(IF(VLOOKUP(E252,Beíró!B:T,17,FALSE)-P252=0,"ok","hiba"),"")</f>
        <v/>
      </c>
    </row>
    <row r="253" spans="3:20" ht="19.95" hidden="1" customHeight="1" outlineLevel="1" x14ac:dyDescent="0.25">
      <c r="C253" s="364" t="s">
        <v>11</v>
      </c>
      <c r="D253" s="256">
        <v>4</v>
      </c>
      <c r="E253" s="256" t="str">
        <f>IFERROR(VLOOKUP(D253,'Eredmények rsz szerint'!$P$250:$T$264,4,FALSE),"")</f>
        <v/>
      </c>
      <c r="F253" s="255" t="str">
        <f>IFERROR(VLOOKUP($E253,Rajtlista!$B:$I,2,FALSE),"")</f>
        <v/>
      </c>
      <c r="G253" s="256" t="str">
        <f t="shared" si="210"/>
        <v>III.</v>
      </c>
      <c r="H253" s="428" t="str">
        <f>IFERROR(VLOOKUP($E253,Rajtlista!$B:$I,4,FALSE),"")</f>
        <v/>
      </c>
      <c r="I253" s="331" t="str">
        <f>IFERROR(VLOOKUP($E253,Rajtlista!$B:$I,5,FALSE),"")</f>
        <v/>
      </c>
      <c r="J253" s="443" t="str">
        <f>IFERROR(VLOOKUP($E253,Rajtlista!$B:$I,6,FALSE),"")</f>
        <v/>
      </c>
      <c r="K253" s="256"/>
      <c r="L253" s="299" t="str">
        <f>IFERROR(VLOOKUP($E253,Beíró!$B:$T,10,FALSE),"")</f>
        <v/>
      </c>
      <c r="M253" s="300" t="str">
        <f>IFERROR(VLOOKUP($E253,Beíró!$B:$T,11,FALSE),"")</f>
        <v/>
      </c>
      <c r="N253" s="300" t="str">
        <f>IFERROR(VLOOKUP($E253,Beíró!$B:$T,12,FALSE),"")</f>
        <v/>
      </c>
      <c r="O253" s="301" t="str">
        <f>IFERROR(VLOOKUP($E253,Beíró!$B:$T,13,FALSE),"")</f>
        <v/>
      </c>
      <c r="P253" s="303">
        <f>IFERROR(VLOOKUP($E253,'Eredmények rsz szerint'!B:P,14,FALSE),0)</f>
        <v>0</v>
      </c>
      <c r="Q253" s="365" t="str">
        <f t="shared" ref="Q253" si="213">IF((P253-P250)&gt;0,P253-P250,"-")</f>
        <v>-</v>
      </c>
      <c r="R253" s="366"/>
      <c r="S253" s="82" t="str">
        <f>IFERROR(IF(VLOOKUP(E253,Beíró!B:T,19,FALSE)-D253=0,"ok","hiba"),"")</f>
        <v/>
      </c>
      <c r="T253" s="82" t="str">
        <f>IFERROR(IF(VLOOKUP(E253,Beíró!B:T,17,FALSE)-P253=0,"ok","hiba"),"")</f>
        <v/>
      </c>
    </row>
    <row r="254" spans="3:20" ht="19.95" hidden="1" customHeight="1" outlineLevel="1" x14ac:dyDescent="0.25">
      <c r="C254" s="364" t="s">
        <v>12</v>
      </c>
      <c r="D254" s="256">
        <v>5</v>
      </c>
      <c r="E254" s="256" t="str">
        <f>IFERROR(VLOOKUP(D254,'Eredmények rsz szerint'!$P$250:$T$264,4,FALSE),"")</f>
        <v/>
      </c>
      <c r="F254" s="255" t="str">
        <f>IFERROR(VLOOKUP($E254,Rajtlista!$B:$I,2,FALSE),"")</f>
        <v/>
      </c>
      <c r="G254" s="256" t="str">
        <f t="shared" si="210"/>
        <v>4.</v>
      </c>
      <c r="H254" s="428" t="str">
        <f>IFERROR(VLOOKUP($E254,Rajtlista!$B:$I,4,FALSE),"")</f>
        <v/>
      </c>
      <c r="I254" s="331" t="str">
        <f>IFERROR(VLOOKUP($E254,Rajtlista!$B:$I,5,FALSE),"")</f>
        <v/>
      </c>
      <c r="J254" s="443" t="str">
        <f>IFERROR(VLOOKUP($E254,Rajtlista!$B:$I,6,FALSE),"")</f>
        <v/>
      </c>
      <c r="K254" s="256"/>
      <c r="L254" s="299" t="str">
        <f>IFERROR(VLOOKUP($E254,Beíró!$B:$T,10,FALSE),"")</f>
        <v/>
      </c>
      <c r="M254" s="300" t="str">
        <f>IFERROR(VLOOKUP($E254,Beíró!$B:$T,11,FALSE),"")</f>
        <v/>
      </c>
      <c r="N254" s="300" t="str">
        <f>IFERROR(VLOOKUP($E254,Beíró!$B:$T,12,FALSE),"")</f>
        <v/>
      </c>
      <c r="O254" s="301" t="str">
        <f>IFERROR(VLOOKUP($E254,Beíró!$B:$T,13,FALSE),"")</f>
        <v/>
      </c>
      <c r="P254" s="303">
        <f>IFERROR(VLOOKUP($E254,'Eredmények rsz szerint'!B:P,14,FALSE),0)</f>
        <v>0</v>
      </c>
      <c r="Q254" s="365" t="str">
        <f t="shared" ref="Q254" si="214">IF((P254-P250)&gt;0,P254-P250,"-")</f>
        <v>-</v>
      </c>
      <c r="R254" s="366"/>
      <c r="S254" s="82" t="str">
        <f>IFERROR(IF(VLOOKUP(E254,Beíró!B:T,19,FALSE)-D254=0,"ok","hiba"),"")</f>
        <v/>
      </c>
      <c r="T254" s="82" t="str">
        <f>IFERROR(IF(VLOOKUP(E254,Beíró!B:T,17,FALSE)-P254=0,"ok","hiba"),"")</f>
        <v/>
      </c>
    </row>
    <row r="255" spans="3:20" ht="19.95" hidden="1" customHeight="1" outlineLevel="1" x14ac:dyDescent="0.25">
      <c r="C255" s="364" t="s">
        <v>13</v>
      </c>
      <c r="D255" s="256">
        <v>6</v>
      </c>
      <c r="E255" s="256" t="str">
        <f>IFERROR(VLOOKUP(D255,'Eredmények rsz szerint'!$P$250:$T$264,4,FALSE),"")</f>
        <v/>
      </c>
      <c r="F255" s="255" t="str">
        <f>IFERROR(VLOOKUP($E255,Rajtlista!$B:$I,2,FALSE),"")</f>
        <v/>
      </c>
      <c r="G255" s="256" t="str">
        <f t="shared" si="210"/>
        <v>5.</v>
      </c>
      <c r="H255" s="428" t="str">
        <f>IFERROR(VLOOKUP($E255,Rajtlista!$B:$I,4,FALSE),"")</f>
        <v/>
      </c>
      <c r="I255" s="331" t="str">
        <f>IFERROR(VLOOKUP($E255,Rajtlista!$B:$I,5,FALSE),"")</f>
        <v/>
      </c>
      <c r="J255" s="443" t="str">
        <f>IFERROR(VLOOKUP($E255,Rajtlista!$B:$I,6,FALSE),"")</f>
        <v/>
      </c>
      <c r="K255" s="256"/>
      <c r="L255" s="299" t="str">
        <f>IFERROR(VLOOKUP($E255,Beíró!$B:$T,10,FALSE),"")</f>
        <v/>
      </c>
      <c r="M255" s="300" t="str">
        <f>IFERROR(VLOOKUP($E255,Beíró!$B:$T,11,FALSE),"")</f>
        <v/>
      </c>
      <c r="N255" s="300" t="str">
        <f>IFERROR(VLOOKUP($E255,Beíró!$B:$T,12,FALSE),"")</f>
        <v/>
      </c>
      <c r="O255" s="301" t="str">
        <f>IFERROR(VLOOKUP($E255,Beíró!$B:$T,13,FALSE),"")</f>
        <v/>
      </c>
      <c r="P255" s="303">
        <f>IFERROR(VLOOKUP($E255,'Eredmények rsz szerint'!B:P,14,FALSE),0)</f>
        <v>0</v>
      </c>
      <c r="Q255" s="365" t="str">
        <f t="shared" ref="Q255" si="215">IF((P255-P250)&gt;0,P255-P250,"-")</f>
        <v>-</v>
      </c>
      <c r="R255" s="366"/>
      <c r="S255" s="82" t="str">
        <f>IFERROR(IF(VLOOKUP(E255,Beíró!B:T,19,FALSE)-D255=0,"ok","hiba"),"")</f>
        <v/>
      </c>
      <c r="T255" s="82" t="str">
        <f>IFERROR(IF(VLOOKUP(E255,Beíró!B:T,17,FALSE)-P255=0,"ok","hiba"),"")</f>
        <v/>
      </c>
    </row>
    <row r="256" spans="3:20" ht="19.95" hidden="1" customHeight="1" outlineLevel="1" x14ac:dyDescent="0.25">
      <c r="C256" s="364" t="s">
        <v>14</v>
      </c>
      <c r="D256" s="256">
        <v>7</v>
      </c>
      <c r="E256" s="256" t="str">
        <f>IFERROR(VLOOKUP(D256,'Eredmények rsz szerint'!$P$250:$T$264,4,FALSE),"")</f>
        <v/>
      </c>
      <c r="F256" s="255" t="str">
        <f>IFERROR(VLOOKUP($E256,Rajtlista!$B:$I,2,FALSE),"")</f>
        <v/>
      </c>
      <c r="G256" s="256" t="str">
        <f t="shared" si="210"/>
        <v>6.</v>
      </c>
      <c r="H256" s="428" t="str">
        <f>IFERROR(VLOOKUP($E256,Rajtlista!$B:$I,4,FALSE),"")</f>
        <v/>
      </c>
      <c r="I256" s="331" t="str">
        <f>IFERROR(VLOOKUP($E256,Rajtlista!$B:$I,5,FALSE),"")</f>
        <v/>
      </c>
      <c r="J256" s="443" t="str">
        <f>IFERROR(VLOOKUP($E256,Rajtlista!$B:$I,6,FALSE),"")</f>
        <v/>
      </c>
      <c r="K256" s="256"/>
      <c r="L256" s="299" t="str">
        <f>IFERROR(VLOOKUP($E256,Beíró!$B:$T,10,FALSE),"")</f>
        <v/>
      </c>
      <c r="M256" s="300" t="str">
        <f>IFERROR(VLOOKUP($E256,Beíró!$B:$T,11,FALSE),"")</f>
        <v/>
      </c>
      <c r="N256" s="300" t="str">
        <f>IFERROR(VLOOKUP($E256,Beíró!$B:$T,12,FALSE),"")</f>
        <v/>
      </c>
      <c r="O256" s="301" t="str">
        <f>IFERROR(VLOOKUP($E256,Beíró!$B:$T,13,FALSE),"")</f>
        <v/>
      </c>
      <c r="P256" s="303">
        <f>IFERROR(VLOOKUP($E256,'Eredmények rsz szerint'!B:P,14,FALSE),0)</f>
        <v>0</v>
      </c>
      <c r="Q256" s="365" t="str">
        <f t="shared" ref="Q256" si="216">IF((P256-P250)&gt;0,P256-P250,"-")</f>
        <v>-</v>
      </c>
      <c r="R256" s="366"/>
      <c r="S256" s="82" t="str">
        <f>IFERROR(IF(VLOOKUP(E256,Beíró!B:T,19,FALSE)-D256=0,"ok","hiba"),"")</f>
        <v/>
      </c>
      <c r="T256" s="82" t="str">
        <f>IFERROR(IF(VLOOKUP(E256,Beíró!B:T,17,FALSE)-P256=0,"ok","hiba"),"")</f>
        <v/>
      </c>
    </row>
    <row r="257" spans="3:20" ht="19.95" hidden="1" customHeight="1" outlineLevel="1" x14ac:dyDescent="0.25">
      <c r="C257" s="364" t="s">
        <v>15</v>
      </c>
      <c r="D257" s="256">
        <v>8</v>
      </c>
      <c r="E257" s="256" t="str">
        <f>IFERROR(VLOOKUP(D257,'Eredmények rsz szerint'!$P$250:$T$264,4,FALSE),"")</f>
        <v/>
      </c>
      <c r="F257" s="255" t="str">
        <f>IFERROR(VLOOKUP($E257,Rajtlista!$B:$I,2,FALSE),"")</f>
        <v/>
      </c>
      <c r="G257" s="256" t="str">
        <f t="shared" si="210"/>
        <v>7.</v>
      </c>
      <c r="H257" s="428" t="str">
        <f>IFERROR(VLOOKUP($E257,Rajtlista!$B:$I,4,FALSE),"")</f>
        <v/>
      </c>
      <c r="I257" s="331" t="str">
        <f>IFERROR(VLOOKUP($E257,Rajtlista!$B:$I,5,FALSE),"")</f>
        <v/>
      </c>
      <c r="J257" s="443" t="str">
        <f>IFERROR(VLOOKUP($E257,Rajtlista!$B:$I,6,FALSE),"")</f>
        <v/>
      </c>
      <c r="K257" s="256"/>
      <c r="L257" s="299" t="str">
        <f>IFERROR(VLOOKUP($E257,Beíró!$B:$T,10,FALSE),"")</f>
        <v/>
      </c>
      <c r="M257" s="300" t="str">
        <f>IFERROR(VLOOKUP($E257,Beíró!$B:$T,11,FALSE),"")</f>
        <v/>
      </c>
      <c r="N257" s="300" t="str">
        <f>IFERROR(VLOOKUP($E257,Beíró!$B:$T,12,FALSE),"")</f>
        <v/>
      </c>
      <c r="O257" s="301" t="str">
        <f>IFERROR(VLOOKUP($E257,Beíró!$B:$T,13,FALSE),"")</f>
        <v/>
      </c>
      <c r="P257" s="303">
        <f>IFERROR(VLOOKUP($E257,'Eredmények rsz szerint'!B:P,14,FALSE),0)</f>
        <v>0</v>
      </c>
      <c r="Q257" s="365" t="str">
        <f t="shared" ref="Q257" si="217">IF((P257-P250)&gt;0,P257-P250,"-")</f>
        <v>-</v>
      </c>
      <c r="R257" s="366"/>
      <c r="S257" s="82" t="str">
        <f>IFERROR(IF(VLOOKUP(E257,Beíró!B:T,19,FALSE)-D257=0,"ok","hiba"),"")</f>
        <v/>
      </c>
      <c r="T257" s="82" t="str">
        <f>IFERROR(IF(VLOOKUP(E257,Beíró!B:T,17,FALSE)-P257=0,"ok","hiba"),"")</f>
        <v/>
      </c>
    </row>
    <row r="258" spans="3:20" ht="19.95" hidden="1" customHeight="1" outlineLevel="1" x14ac:dyDescent="0.25">
      <c r="C258" s="364" t="s">
        <v>16</v>
      </c>
      <c r="D258" s="256">
        <v>9</v>
      </c>
      <c r="E258" s="256" t="str">
        <f>IFERROR(VLOOKUP(D258,'Eredmények rsz szerint'!$P$250:$T$264,4,FALSE),"")</f>
        <v/>
      </c>
      <c r="F258" s="255" t="str">
        <f>IFERROR(VLOOKUP($E258,Rajtlista!$B:$I,2,FALSE),"")</f>
        <v/>
      </c>
      <c r="G258" s="256" t="str">
        <f t="shared" si="210"/>
        <v>8.</v>
      </c>
      <c r="H258" s="428" t="str">
        <f>IFERROR(VLOOKUP($E258,Rajtlista!$B:$I,4,FALSE),"")</f>
        <v/>
      </c>
      <c r="I258" s="331" t="str">
        <f>IFERROR(VLOOKUP($E258,Rajtlista!$B:$I,5,FALSE),"")</f>
        <v/>
      </c>
      <c r="J258" s="443" t="str">
        <f>IFERROR(VLOOKUP($E258,Rajtlista!$B:$I,6,FALSE),"")</f>
        <v/>
      </c>
      <c r="K258" s="256"/>
      <c r="L258" s="299" t="str">
        <f>IFERROR(VLOOKUP($E258,Beíró!$B:$T,10,FALSE),"")</f>
        <v/>
      </c>
      <c r="M258" s="300" t="str">
        <f>IFERROR(VLOOKUP($E258,Beíró!$B:$T,11,FALSE),"")</f>
        <v/>
      </c>
      <c r="N258" s="300" t="str">
        <f>IFERROR(VLOOKUP($E258,Beíró!$B:$T,12,FALSE),"")</f>
        <v/>
      </c>
      <c r="O258" s="301" t="str">
        <f>IFERROR(VLOOKUP($E258,Beíró!$B:$T,13,FALSE),"")</f>
        <v/>
      </c>
      <c r="P258" s="303">
        <f>IFERROR(VLOOKUP($E258,'Eredmények rsz szerint'!B:P,14,FALSE),0)</f>
        <v>0</v>
      </c>
      <c r="Q258" s="365" t="str">
        <f t="shared" ref="Q258" si="218">IF((P258-P250)&gt;0,P258-P250,"-")</f>
        <v>-</v>
      </c>
      <c r="R258" s="366"/>
      <c r="S258" s="82" t="str">
        <f>IFERROR(IF(VLOOKUP(E258,Beíró!B:T,19,FALSE)-D258=0,"ok","hiba"),"")</f>
        <v/>
      </c>
      <c r="T258" s="82" t="str">
        <f>IFERROR(IF(VLOOKUP(E258,Beíró!B:T,17,FALSE)-P258=0,"ok","hiba"),"")</f>
        <v/>
      </c>
    </row>
    <row r="259" spans="3:20" ht="19.95" hidden="1" customHeight="1" outlineLevel="1" x14ac:dyDescent="0.25">
      <c r="C259" s="364" t="s">
        <v>17</v>
      </c>
      <c r="D259" s="256">
        <v>10</v>
      </c>
      <c r="E259" s="256" t="str">
        <f>IFERROR(VLOOKUP(D259,'Eredmények rsz szerint'!$P$250:$T$264,4,FALSE),"")</f>
        <v/>
      </c>
      <c r="F259" s="255" t="str">
        <f>IFERROR(VLOOKUP($E259,Rajtlista!$B:$I,2,FALSE),"")</f>
        <v/>
      </c>
      <c r="G259" s="256" t="str">
        <f t="shared" si="210"/>
        <v>9.</v>
      </c>
      <c r="H259" s="428" t="str">
        <f>IFERROR(VLOOKUP($E259,Rajtlista!$B:$I,4,FALSE),"")</f>
        <v/>
      </c>
      <c r="I259" s="331" t="str">
        <f>IFERROR(VLOOKUP($E259,Rajtlista!$B:$I,5,FALSE),"")</f>
        <v/>
      </c>
      <c r="J259" s="443" t="str">
        <f>IFERROR(VLOOKUP($E259,Rajtlista!$B:$I,6,FALSE),"")</f>
        <v/>
      </c>
      <c r="K259" s="256"/>
      <c r="L259" s="299" t="str">
        <f>IFERROR(VLOOKUP($E259,Beíró!$B:$T,10,FALSE),"")</f>
        <v/>
      </c>
      <c r="M259" s="300" t="str">
        <f>IFERROR(VLOOKUP($E259,Beíró!$B:$T,11,FALSE),"")</f>
        <v/>
      </c>
      <c r="N259" s="300" t="str">
        <f>IFERROR(VLOOKUP($E259,Beíró!$B:$T,12,FALSE),"")</f>
        <v/>
      </c>
      <c r="O259" s="301" t="str">
        <f>IFERROR(VLOOKUP($E259,Beíró!$B:$T,13,FALSE),"")</f>
        <v/>
      </c>
      <c r="P259" s="303">
        <f>IFERROR(VLOOKUP($E259,'Eredmények rsz szerint'!B:P,14,FALSE),0)</f>
        <v>0</v>
      </c>
      <c r="Q259" s="365" t="str">
        <f t="shared" ref="Q259" si="219">IF((P259-P250)&gt;0,P259-P250,"-")</f>
        <v>-</v>
      </c>
      <c r="R259" s="366"/>
      <c r="S259" s="82" t="str">
        <f>IFERROR(IF(VLOOKUP(E259,Beíró!B:T,19,FALSE)-D259=0,"ok","hiba"),"")</f>
        <v/>
      </c>
      <c r="T259" s="82" t="str">
        <f>IFERROR(IF(VLOOKUP(E259,Beíró!B:T,17,FALSE)-P259=0,"ok","hiba"),"")</f>
        <v/>
      </c>
    </row>
    <row r="260" spans="3:20" ht="19.95" hidden="1" customHeight="1" outlineLevel="1" x14ac:dyDescent="0.25">
      <c r="C260" s="364" t="s">
        <v>18</v>
      </c>
      <c r="D260" s="256">
        <v>11</v>
      </c>
      <c r="E260" s="256" t="str">
        <f>IFERROR(VLOOKUP(D260,'Eredmények rsz szerint'!$P$250:$T$264,4,FALSE),"")</f>
        <v/>
      </c>
      <c r="F260" s="255" t="str">
        <f>IFERROR(VLOOKUP($E260,Rajtlista!$B:$I,2,FALSE),"")</f>
        <v/>
      </c>
      <c r="G260" s="256" t="str">
        <f t="shared" si="210"/>
        <v>10.</v>
      </c>
      <c r="H260" s="428" t="str">
        <f>IFERROR(VLOOKUP($E260,Rajtlista!$B:$I,4,FALSE),"")</f>
        <v/>
      </c>
      <c r="I260" s="331" t="str">
        <f>IFERROR(VLOOKUP($E260,Rajtlista!$B:$I,5,FALSE),"")</f>
        <v/>
      </c>
      <c r="J260" s="443" t="str">
        <f>IFERROR(VLOOKUP($E260,Rajtlista!$B:$I,6,FALSE),"")</f>
        <v/>
      </c>
      <c r="K260" s="256"/>
      <c r="L260" s="299" t="str">
        <f>IFERROR(VLOOKUP($E260,Beíró!$B:$T,10,FALSE),"")</f>
        <v/>
      </c>
      <c r="M260" s="300" t="str">
        <f>IFERROR(VLOOKUP($E260,Beíró!$B:$T,11,FALSE),"")</f>
        <v/>
      </c>
      <c r="N260" s="300" t="str">
        <f>IFERROR(VLOOKUP($E260,Beíró!$B:$T,12,FALSE),"")</f>
        <v/>
      </c>
      <c r="O260" s="301" t="str">
        <f>IFERROR(VLOOKUP($E260,Beíró!$B:$T,13,FALSE),"")</f>
        <v/>
      </c>
      <c r="P260" s="303">
        <f>IFERROR(VLOOKUP($E260,'Eredmények rsz szerint'!B:P,14,FALSE),0)</f>
        <v>0</v>
      </c>
      <c r="Q260" s="365" t="str">
        <f t="shared" ref="Q260" si="220">IF((P260-P250)&gt;0,P260-P250,"-")</f>
        <v>-</v>
      </c>
      <c r="R260" s="366"/>
      <c r="S260" s="82" t="str">
        <f>IFERROR(IF(VLOOKUP(E260,Beíró!B:T,19,FALSE)-D260=0,"ok","hiba"),"")</f>
        <v/>
      </c>
      <c r="T260" s="82" t="str">
        <f>IFERROR(IF(VLOOKUP(E260,Beíró!B:T,17,FALSE)-P260=0,"ok","hiba"),"")</f>
        <v/>
      </c>
    </row>
    <row r="261" spans="3:20" ht="19.95" hidden="1" customHeight="1" outlineLevel="1" x14ac:dyDescent="0.25">
      <c r="C261" s="364" t="s">
        <v>19</v>
      </c>
      <c r="D261" s="256">
        <v>12</v>
      </c>
      <c r="E261" s="256" t="str">
        <f>IFERROR(VLOOKUP(D261,'Eredmények rsz szerint'!$P$250:$T$264,4,FALSE),"")</f>
        <v/>
      </c>
      <c r="F261" s="255" t="str">
        <f>IFERROR(VLOOKUP($E261,Rajtlista!$B:$I,2,FALSE),"")</f>
        <v/>
      </c>
      <c r="G261" s="256" t="str">
        <f t="shared" si="210"/>
        <v>11.</v>
      </c>
      <c r="H261" s="428" t="str">
        <f>IFERROR(VLOOKUP($E261,Rajtlista!$B:$I,4,FALSE),"")</f>
        <v/>
      </c>
      <c r="I261" s="331" t="str">
        <f>IFERROR(VLOOKUP($E261,Rajtlista!$B:$I,5,FALSE),"")</f>
        <v/>
      </c>
      <c r="J261" s="443" t="str">
        <f>IFERROR(VLOOKUP($E261,Rajtlista!$B:$I,6,FALSE),"")</f>
        <v/>
      </c>
      <c r="K261" s="256"/>
      <c r="L261" s="299" t="str">
        <f>IFERROR(VLOOKUP($E261,Beíró!$B:$T,10,FALSE),"")</f>
        <v/>
      </c>
      <c r="M261" s="300" t="str">
        <f>IFERROR(VLOOKUP($E261,Beíró!$B:$T,11,FALSE),"")</f>
        <v/>
      </c>
      <c r="N261" s="300" t="str">
        <f>IFERROR(VLOOKUP($E261,Beíró!$B:$T,12,FALSE),"")</f>
        <v/>
      </c>
      <c r="O261" s="301" t="str">
        <f>IFERROR(VLOOKUP($E261,Beíró!$B:$T,13,FALSE),"")</f>
        <v/>
      </c>
      <c r="P261" s="303">
        <f>IFERROR(VLOOKUP($E261,'Eredmények rsz szerint'!B:P,14,FALSE),0)</f>
        <v>0</v>
      </c>
      <c r="Q261" s="365" t="str">
        <f t="shared" ref="Q261" si="221">IF((P261-P250)&gt;0,P261-P250,"-")</f>
        <v>-</v>
      </c>
      <c r="R261" s="366"/>
      <c r="S261" s="82" t="str">
        <f>IFERROR(IF(VLOOKUP(E261,Beíró!B:T,19,FALSE)-D261=0,"ok","hiba"),"")</f>
        <v/>
      </c>
      <c r="T261" s="82" t="str">
        <f>IFERROR(IF(VLOOKUP(E261,Beíró!B:T,17,FALSE)-P261=0,"ok","hiba"),"")</f>
        <v/>
      </c>
    </row>
    <row r="262" spans="3:20" ht="19.95" hidden="1" customHeight="1" outlineLevel="1" x14ac:dyDescent="0.25">
      <c r="C262" s="364" t="s">
        <v>20</v>
      </c>
      <c r="D262" s="256">
        <v>13</v>
      </c>
      <c r="E262" s="256" t="str">
        <f>IFERROR(VLOOKUP(D262,'Eredmények rsz szerint'!$P$250:$T$264,4,FALSE),"")</f>
        <v/>
      </c>
      <c r="F262" s="255" t="str">
        <f>IFERROR(VLOOKUP($E262,Rajtlista!$B:$I,2,FALSE),"")</f>
        <v/>
      </c>
      <c r="G262" s="256" t="str">
        <f t="shared" si="210"/>
        <v>12.</v>
      </c>
      <c r="H262" s="428" t="str">
        <f>IFERROR(VLOOKUP($E262,Rajtlista!$B:$I,4,FALSE),"")</f>
        <v/>
      </c>
      <c r="I262" s="331" t="str">
        <f>IFERROR(VLOOKUP($E262,Rajtlista!$B:$I,5,FALSE),"")</f>
        <v/>
      </c>
      <c r="J262" s="443" t="str">
        <f>IFERROR(VLOOKUP($E262,Rajtlista!$B:$I,6,FALSE),"")</f>
        <v/>
      </c>
      <c r="K262" s="256"/>
      <c r="L262" s="299" t="str">
        <f>IFERROR(VLOOKUP($E262,Beíró!$B:$T,10,FALSE),"")</f>
        <v/>
      </c>
      <c r="M262" s="300" t="str">
        <f>IFERROR(VLOOKUP($E262,Beíró!$B:$T,11,FALSE),"")</f>
        <v/>
      </c>
      <c r="N262" s="300" t="str">
        <f>IFERROR(VLOOKUP($E262,Beíró!$B:$T,12,FALSE),"")</f>
        <v/>
      </c>
      <c r="O262" s="301" t="str">
        <f>IFERROR(VLOOKUP($E262,Beíró!$B:$T,13,FALSE),"")</f>
        <v/>
      </c>
      <c r="P262" s="303">
        <f>IFERROR(VLOOKUP($E262,'Eredmények rsz szerint'!B:P,14,FALSE),0)</f>
        <v>0</v>
      </c>
      <c r="Q262" s="365" t="str">
        <f t="shared" ref="Q262" si="222">IF((P262-P250)&gt;0,P262-P250,"-")</f>
        <v>-</v>
      </c>
      <c r="R262" s="366"/>
      <c r="S262" s="82" t="str">
        <f>IFERROR(IF(VLOOKUP(E262,Beíró!B:T,19,FALSE)-D262=0,"ok","hiba"),"")</f>
        <v/>
      </c>
      <c r="T262" s="82" t="str">
        <f>IFERROR(IF(VLOOKUP(E262,Beíró!B:T,17,FALSE)-P262=0,"ok","hiba"),"")</f>
        <v/>
      </c>
    </row>
    <row r="263" spans="3:20" ht="19.95" hidden="1" customHeight="1" outlineLevel="1" x14ac:dyDescent="0.25">
      <c r="C263" s="364" t="s">
        <v>21</v>
      </c>
      <c r="D263" s="256">
        <v>14</v>
      </c>
      <c r="E263" s="256" t="str">
        <f>IFERROR(VLOOKUP(D263,'Eredmények rsz szerint'!$P$250:$T$264,4,FALSE),"")</f>
        <v/>
      </c>
      <c r="F263" s="255" t="str">
        <f>IFERROR(VLOOKUP($E263,Rajtlista!$B:$I,2,FALSE),"")</f>
        <v/>
      </c>
      <c r="G263" s="256" t="str">
        <f t="shared" si="210"/>
        <v>13.</v>
      </c>
      <c r="H263" s="428" t="str">
        <f>IFERROR(VLOOKUP($E263,Rajtlista!$B:$I,4,FALSE),"")</f>
        <v/>
      </c>
      <c r="I263" s="331" t="str">
        <f>IFERROR(VLOOKUP($E263,Rajtlista!$B:$I,5,FALSE),"")</f>
        <v/>
      </c>
      <c r="J263" s="443" t="str">
        <f>IFERROR(VLOOKUP($E263,Rajtlista!$B:$I,6,FALSE),"")</f>
        <v/>
      </c>
      <c r="K263" s="256"/>
      <c r="L263" s="299" t="str">
        <f>IFERROR(VLOOKUP($E263,Beíró!$B:$T,10,FALSE),"")</f>
        <v/>
      </c>
      <c r="M263" s="300" t="str">
        <f>IFERROR(VLOOKUP($E263,Beíró!$B:$T,11,FALSE),"")</f>
        <v/>
      </c>
      <c r="N263" s="300" t="str">
        <f>IFERROR(VLOOKUP($E263,Beíró!$B:$T,12,FALSE),"")</f>
        <v/>
      </c>
      <c r="O263" s="301" t="str">
        <f>IFERROR(VLOOKUP($E263,Beíró!$B:$T,13,FALSE),"")</f>
        <v/>
      </c>
      <c r="P263" s="303">
        <f>IFERROR(VLOOKUP($E263,'Eredmények rsz szerint'!B:P,14,FALSE),0)</f>
        <v>0</v>
      </c>
      <c r="Q263" s="365" t="str">
        <f t="shared" ref="Q263" si="223">IF((P263-P250)&gt;0,P263-P250,"-")</f>
        <v>-</v>
      </c>
      <c r="R263" s="366"/>
      <c r="S263" s="82" t="str">
        <f>IFERROR(IF(VLOOKUP(E263,Beíró!B:T,19,FALSE)-D263=0,"ok","hiba"),"")</f>
        <v/>
      </c>
      <c r="T263" s="82" t="str">
        <f>IFERROR(IF(VLOOKUP(E263,Beíró!B:T,17,FALSE)-P263=0,"ok","hiba"),"")</f>
        <v/>
      </c>
    </row>
    <row r="264" spans="3:20" ht="19.95" hidden="1" customHeight="1" outlineLevel="1" x14ac:dyDescent="0.25">
      <c r="C264" s="364" t="s">
        <v>22</v>
      </c>
      <c r="D264" s="256">
        <v>15</v>
      </c>
      <c r="E264" s="256" t="str">
        <f>IFERROR(VLOOKUP(D264,'Eredmények rsz szerint'!$P$250:$T$264,4,FALSE),"")</f>
        <v/>
      </c>
      <c r="F264" s="255" t="str">
        <f>IFERROR(VLOOKUP($E264,Rajtlista!$B:$I,2,FALSE),"")</f>
        <v/>
      </c>
      <c r="G264" s="256" t="str">
        <f t="shared" si="210"/>
        <v>14.</v>
      </c>
      <c r="H264" s="428" t="str">
        <f>IFERROR(VLOOKUP($E264,Rajtlista!$B:$I,4,FALSE),"")</f>
        <v/>
      </c>
      <c r="I264" s="331" t="str">
        <f>IFERROR(VLOOKUP($E264,Rajtlista!$B:$I,5,FALSE),"")</f>
        <v/>
      </c>
      <c r="J264" s="443" t="str">
        <f>IFERROR(VLOOKUP($E264,Rajtlista!$B:$I,6,FALSE),"")</f>
        <v/>
      </c>
      <c r="K264" s="256"/>
      <c r="L264" s="299" t="str">
        <f>IFERROR(VLOOKUP($E264,Beíró!$B:$T,10,FALSE),"")</f>
        <v/>
      </c>
      <c r="M264" s="300" t="str">
        <f>IFERROR(VLOOKUP($E264,Beíró!$B:$T,11,FALSE),"")</f>
        <v/>
      </c>
      <c r="N264" s="300" t="str">
        <f>IFERROR(VLOOKUP($E264,Beíró!$B:$T,12,FALSE),"")</f>
        <v/>
      </c>
      <c r="O264" s="301" t="str">
        <f>IFERROR(VLOOKUP($E264,Beíró!$B:$T,13,FALSE),"")</f>
        <v/>
      </c>
      <c r="P264" s="303">
        <f>IFERROR(VLOOKUP($E264,'Eredmények rsz szerint'!B:P,14,FALSE),0)</f>
        <v>0</v>
      </c>
      <c r="Q264" s="365" t="str">
        <f t="shared" ref="Q264" si="224">IF((P264-P250)&gt;0,P264-P250,"-")</f>
        <v>-</v>
      </c>
      <c r="R264" s="366"/>
      <c r="S264" s="82" t="str">
        <f>IFERROR(IF(VLOOKUP(E264,Beíró!B:T,19,FALSE)-D264=0,"ok","hiba"),"")</f>
        <v/>
      </c>
      <c r="T264" s="82" t="str">
        <f>IFERROR(IF(VLOOKUP(E264,Beíró!B:T,17,FALSE)-P264=0,"ok","hiba"),"")</f>
        <v/>
      </c>
    </row>
    <row r="265" spans="3:20" ht="19.95" customHeight="1" outlineLevel="1" thickBot="1" x14ac:dyDescent="0.3">
      <c r="C265" s="334"/>
      <c r="D265" s="336"/>
      <c r="E265" s="367">
        <v>0</v>
      </c>
      <c r="F265" s="335"/>
      <c r="G265" s="336"/>
      <c r="H265" s="429"/>
      <c r="I265" s="336"/>
      <c r="J265" s="432"/>
      <c r="K265" s="336"/>
      <c r="L265" s="337"/>
      <c r="M265" s="337"/>
      <c r="N265" s="337"/>
      <c r="O265" s="337"/>
      <c r="P265" s="339"/>
      <c r="Q265" s="368"/>
      <c r="R265" s="357"/>
      <c r="S265" s="82" t="str">
        <f>IFERROR(IF(VLOOKUP(E265,Beíró!B:T,19,FALSE)-D265=0,"ok","hiba"),"")</f>
        <v/>
      </c>
      <c r="T265" s="82" t="str">
        <f>IFERROR(IF(VLOOKUP(E265,Beíró!B:T,17,FALSE)-P265=0,"ok","hiba"),"")</f>
        <v/>
      </c>
    </row>
    <row r="266" spans="3:20" s="359" customFormat="1" ht="19.95" customHeight="1" x14ac:dyDescent="0.25">
      <c r="C266" s="369"/>
      <c r="D266" s="370"/>
      <c r="E266" s="370">
        <f>+Rajtlista!B266</f>
        <v>0</v>
      </c>
      <c r="F266" s="371"/>
      <c r="G266" s="370"/>
      <c r="H266" s="440"/>
      <c r="I266" s="370"/>
      <c r="J266" s="444"/>
      <c r="K266" s="373"/>
      <c r="L266" s="374" t="e">
        <f>'Lövészet beíró'!G260</f>
        <v>#N/A</v>
      </c>
      <c r="M266" s="281" t="e">
        <f>'Lövészet beíró'!H260</f>
        <v>#N/A</v>
      </c>
      <c r="N266" s="281" t="e">
        <f>'Lövészet beíró'!I260</f>
        <v>#N/A</v>
      </c>
      <c r="O266" s="282" t="e">
        <f>'Lövészet beíró'!J260</f>
        <v>#N/A</v>
      </c>
      <c r="P266" s="375"/>
      <c r="Q266" s="376"/>
      <c r="R266" s="357"/>
      <c r="S266" s="82" t="str">
        <f>IFERROR(IF(VLOOKUP(E266,Beíró!B:T,19,FALSE)-D266=0,"ok","hiba"),"")</f>
        <v/>
      </c>
      <c r="T266" s="82" t="str">
        <f>IFERROR(IF(VLOOKUP(E266,Beíró!B:T,17,FALSE)-P266=0,"ok","hiba"),"")</f>
        <v/>
      </c>
    </row>
    <row r="267" spans="3:20" ht="19.95" hidden="1" customHeight="1" outlineLevel="1" x14ac:dyDescent="0.25">
      <c r="C267" s="360" t="s">
        <v>5</v>
      </c>
      <c r="D267" s="288">
        <v>1</v>
      </c>
      <c r="E267" s="253" t="str">
        <f>IFERROR(VLOOKUP(D267,'Eredmények rsz szerint'!$P$267:$T$281,4,FALSE),"")</f>
        <v/>
      </c>
      <c r="F267" s="287" t="str">
        <f>IFERROR(VLOOKUP($E267,Rajtlista!$B:$I,2,FALSE),"")</f>
        <v/>
      </c>
      <c r="G267" s="288">
        <f>+C266</f>
        <v>0</v>
      </c>
      <c r="H267" s="427" t="str">
        <f>IFERROR(VLOOKUP($E267,Rajtlista!$B:$I,4,FALSE),"")</f>
        <v/>
      </c>
      <c r="I267" s="328" t="str">
        <f>IFERROR(VLOOKUP($E267,Rajtlista!$B:$I,5,FALSE),"")</f>
        <v/>
      </c>
      <c r="J267" s="442" t="str">
        <f>IFERROR(VLOOKUP($E267,Rajtlista!$B:$I,6,FALSE),"")</f>
        <v/>
      </c>
      <c r="K267" s="288"/>
      <c r="L267" s="291" t="str">
        <f>IFERROR(VLOOKUP($E267,Beíró!$B:$T,10,FALSE),"")</f>
        <v/>
      </c>
      <c r="M267" s="292" t="str">
        <f>IFERROR(VLOOKUP($E267,Beíró!$B:$T,11,FALSE),"")</f>
        <v/>
      </c>
      <c r="N267" s="292" t="str">
        <f>IFERROR(VLOOKUP($E267,Beíró!$B:$T,12,FALSE),"")</f>
        <v/>
      </c>
      <c r="O267" s="293" t="str">
        <f>IFERROR(VLOOKUP($E267,Beíró!$B:$T,13,FALSE),"")</f>
        <v/>
      </c>
      <c r="P267" s="295">
        <f>IFERROR(VLOOKUP($E267,'Eredmények rsz szerint'!B:P,14,FALSE),0)</f>
        <v>0</v>
      </c>
      <c r="Q267" s="362" t="str">
        <f t="shared" ref="Q267" si="225">IF((P267-P267)&gt;0,P267-P267,"-")</f>
        <v>-</v>
      </c>
      <c r="R267" s="363"/>
      <c r="S267" s="82" t="str">
        <f>IFERROR(IF(VLOOKUP(E267,Beíró!B:T,19,FALSE)-D267=0,"ok","hiba"),"")</f>
        <v/>
      </c>
      <c r="T267" s="82" t="str">
        <f>IFERROR(IF(VLOOKUP(E267,Beíró!B:T,17,FALSE)-P267=0,"ok","hiba"),"")</f>
        <v/>
      </c>
    </row>
    <row r="268" spans="3:20" ht="19.95" hidden="1" customHeight="1" outlineLevel="1" x14ac:dyDescent="0.25">
      <c r="C268" s="364" t="s">
        <v>6</v>
      </c>
      <c r="D268" s="256">
        <v>2</v>
      </c>
      <c r="E268" s="256" t="str">
        <f>IFERROR(VLOOKUP(D268,'Eredmények rsz szerint'!$P$267:$T$281,4,FALSE),"")</f>
        <v/>
      </c>
      <c r="F268" s="255" t="str">
        <f>IFERROR(VLOOKUP($E268,Rajtlista!$B:$I,2,FALSE),"")</f>
        <v/>
      </c>
      <c r="G268" s="256" t="str">
        <f t="shared" ref="G268:G281" si="226">+C267</f>
        <v>I.</v>
      </c>
      <c r="H268" s="428" t="str">
        <f>IFERROR(VLOOKUP($E268,Rajtlista!$B:$I,4,FALSE),"")</f>
        <v/>
      </c>
      <c r="I268" s="331" t="str">
        <f>IFERROR(VLOOKUP($E268,Rajtlista!$B:$I,5,FALSE),"")</f>
        <v/>
      </c>
      <c r="J268" s="443" t="str">
        <f>IFERROR(VLOOKUP($E268,Rajtlista!$B:$I,6,FALSE),"")</f>
        <v/>
      </c>
      <c r="K268" s="256"/>
      <c r="L268" s="299" t="str">
        <f>IFERROR(VLOOKUP($E268,Beíró!$B:$T,10,FALSE),"")</f>
        <v/>
      </c>
      <c r="M268" s="300" t="str">
        <f>IFERROR(VLOOKUP($E268,Beíró!$B:$T,11,FALSE),"")</f>
        <v/>
      </c>
      <c r="N268" s="300" t="str">
        <f>IFERROR(VLOOKUP($E268,Beíró!$B:$T,12,FALSE),"")</f>
        <v/>
      </c>
      <c r="O268" s="301" t="str">
        <f>IFERROR(VLOOKUP($E268,Beíró!$B:$T,13,FALSE),"")</f>
        <v/>
      </c>
      <c r="P268" s="303">
        <f>IFERROR(VLOOKUP($E268,'Eredmények rsz szerint'!B:P,14,FALSE),0)</f>
        <v>0</v>
      </c>
      <c r="Q268" s="365" t="str">
        <f t="shared" ref="Q268" si="227">IF((P268-P267)&gt;0,P268-P267,"-")</f>
        <v>-</v>
      </c>
      <c r="R268" s="366"/>
      <c r="S268" s="82" t="str">
        <f>IFERROR(IF(VLOOKUP(E268,Beíró!B:T,19,FALSE)-D268=0,"ok","hiba"),"")</f>
        <v/>
      </c>
      <c r="T268" s="82" t="str">
        <f>IFERROR(IF(VLOOKUP(E268,Beíró!B:T,17,FALSE)-P268=0,"ok","hiba"),"")</f>
        <v/>
      </c>
    </row>
    <row r="269" spans="3:20" ht="19.95" hidden="1" customHeight="1" outlineLevel="1" x14ac:dyDescent="0.25">
      <c r="C269" s="364" t="s">
        <v>10</v>
      </c>
      <c r="D269" s="256">
        <v>3</v>
      </c>
      <c r="E269" s="256" t="str">
        <f>IFERROR(VLOOKUP(D269,'Eredmények rsz szerint'!$P$267:$T$281,4,FALSE),"")</f>
        <v/>
      </c>
      <c r="F269" s="255" t="str">
        <f>IFERROR(VLOOKUP($E269,Rajtlista!$B:$I,2,FALSE),"")</f>
        <v/>
      </c>
      <c r="G269" s="256" t="str">
        <f t="shared" si="226"/>
        <v>II.</v>
      </c>
      <c r="H269" s="428" t="str">
        <f>IFERROR(VLOOKUP($E269,Rajtlista!$B:$I,4,FALSE),"")</f>
        <v/>
      </c>
      <c r="I269" s="331" t="str">
        <f>IFERROR(VLOOKUP($E269,Rajtlista!$B:$I,5,FALSE),"")</f>
        <v/>
      </c>
      <c r="J269" s="443" t="str">
        <f>IFERROR(VLOOKUP($E269,Rajtlista!$B:$I,6,FALSE),"")</f>
        <v/>
      </c>
      <c r="K269" s="256"/>
      <c r="L269" s="299" t="str">
        <f>IFERROR(VLOOKUP($E269,Beíró!$B:$T,10,FALSE),"")</f>
        <v/>
      </c>
      <c r="M269" s="300" t="str">
        <f>IFERROR(VLOOKUP($E269,Beíró!$B:$T,11,FALSE),"")</f>
        <v/>
      </c>
      <c r="N269" s="300" t="str">
        <f>IFERROR(VLOOKUP($E269,Beíró!$B:$T,12,FALSE),"")</f>
        <v/>
      </c>
      <c r="O269" s="301" t="str">
        <f>IFERROR(VLOOKUP($E269,Beíró!$B:$T,13,FALSE),"")</f>
        <v/>
      </c>
      <c r="P269" s="303">
        <f>IFERROR(VLOOKUP($E269,'Eredmények rsz szerint'!B:P,14,FALSE),0)</f>
        <v>0</v>
      </c>
      <c r="Q269" s="365" t="str">
        <f t="shared" ref="Q269" si="228">IF((P269-P267)&gt;0,P269-P267,"-")</f>
        <v>-</v>
      </c>
      <c r="R269" s="366"/>
      <c r="S269" s="82" t="str">
        <f>IFERROR(IF(VLOOKUP(E269,Beíró!B:T,19,FALSE)-D269=0,"ok","hiba"),"")</f>
        <v/>
      </c>
      <c r="T269" s="82" t="str">
        <f>IFERROR(IF(VLOOKUP(E269,Beíró!B:T,17,FALSE)-P269=0,"ok","hiba"),"")</f>
        <v/>
      </c>
    </row>
    <row r="270" spans="3:20" ht="19.95" hidden="1" customHeight="1" outlineLevel="1" x14ac:dyDescent="0.25">
      <c r="C270" s="364" t="s">
        <v>11</v>
      </c>
      <c r="D270" s="256">
        <v>4</v>
      </c>
      <c r="E270" s="256" t="str">
        <f>IFERROR(VLOOKUP(D270,'Eredmények rsz szerint'!$P$267:$T$281,4,FALSE),"")</f>
        <v/>
      </c>
      <c r="F270" s="255" t="str">
        <f>IFERROR(VLOOKUP($E270,Rajtlista!$B:$I,2,FALSE),"")</f>
        <v/>
      </c>
      <c r="G270" s="256" t="str">
        <f t="shared" si="226"/>
        <v>III.</v>
      </c>
      <c r="H270" s="428" t="str">
        <f>IFERROR(VLOOKUP($E270,Rajtlista!$B:$I,4,FALSE),"")</f>
        <v/>
      </c>
      <c r="I270" s="331" t="str">
        <f>IFERROR(VLOOKUP($E270,Rajtlista!$B:$I,5,FALSE),"")</f>
        <v/>
      </c>
      <c r="J270" s="443" t="str">
        <f>IFERROR(VLOOKUP($E270,Rajtlista!$B:$I,6,FALSE),"")</f>
        <v/>
      </c>
      <c r="K270" s="256"/>
      <c r="L270" s="299" t="str">
        <f>IFERROR(VLOOKUP($E270,Beíró!$B:$T,10,FALSE),"")</f>
        <v/>
      </c>
      <c r="M270" s="300" t="str">
        <f>IFERROR(VLOOKUP($E270,Beíró!$B:$T,11,FALSE),"")</f>
        <v/>
      </c>
      <c r="N270" s="300" t="str">
        <f>IFERROR(VLOOKUP($E270,Beíró!$B:$T,12,FALSE),"")</f>
        <v/>
      </c>
      <c r="O270" s="301" t="str">
        <f>IFERROR(VLOOKUP($E270,Beíró!$B:$T,13,FALSE),"")</f>
        <v/>
      </c>
      <c r="P270" s="303">
        <f>IFERROR(VLOOKUP($E270,'Eredmények rsz szerint'!B:P,14,FALSE),0)</f>
        <v>0</v>
      </c>
      <c r="Q270" s="365" t="str">
        <f t="shared" ref="Q270" si="229">IF((P270-P267)&gt;0,P270-P267,"-")</f>
        <v>-</v>
      </c>
      <c r="R270" s="366"/>
      <c r="S270" s="82" t="str">
        <f>IFERROR(IF(VLOOKUP(E270,Beíró!B:T,19,FALSE)-D270=0,"ok","hiba"),"")</f>
        <v/>
      </c>
      <c r="T270" s="82" t="str">
        <f>IFERROR(IF(VLOOKUP(E270,Beíró!B:T,17,FALSE)-P270=0,"ok","hiba"),"")</f>
        <v/>
      </c>
    </row>
    <row r="271" spans="3:20" ht="19.95" hidden="1" customHeight="1" outlineLevel="1" x14ac:dyDescent="0.25">
      <c r="C271" s="364" t="s">
        <v>12</v>
      </c>
      <c r="D271" s="256">
        <v>5</v>
      </c>
      <c r="E271" s="256" t="str">
        <f>IFERROR(VLOOKUP(D271,'Eredmények rsz szerint'!$P$267:$T$281,4,FALSE),"")</f>
        <v/>
      </c>
      <c r="F271" s="255" t="str">
        <f>IFERROR(VLOOKUP($E271,Rajtlista!$B:$I,2,FALSE),"")</f>
        <v/>
      </c>
      <c r="G271" s="256" t="str">
        <f t="shared" si="226"/>
        <v>4.</v>
      </c>
      <c r="H271" s="428" t="str">
        <f>IFERROR(VLOOKUP($E271,Rajtlista!$B:$I,4,FALSE),"")</f>
        <v/>
      </c>
      <c r="I271" s="331" t="str">
        <f>IFERROR(VLOOKUP($E271,Rajtlista!$B:$I,5,FALSE),"")</f>
        <v/>
      </c>
      <c r="J271" s="443" t="str">
        <f>IFERROR(VLOOKUP($E271,Rajtlista!$B:$I,6,FALSE),"")</f>
        <v/>
      </c>
      <c r="K271" s="256"/>
      <c r="L271" s="299" t="str">
        <f>IFERROR(VLOOKUP($E271,Beíró!$B:$T,10,FALSE),"")</f>
        <v/>
      </c>
      <c r="M271" s="300" t="str">
        <f>IFERROR(VLOOKUP($E271,Beíró!$B:$T,11,FALSE),"")</f>
        <v/>
      </c>
      <c r="N271" s="300" t="str">
        <f>IFERROR(VLOOKUP($E271,Beíró!$B:$T,12,FALSE),"")</f>
        <v/>
      </c>
      <c r="O271" s="301" t="str">
        <f>IFERROR(VLOOKUP($E271,Beíró!$B:$T,13,FALSE),"")</f>
        <v/>
      </c>
      <c r="P271" s="303">
        <f>IFERROR(VLOOKUP($E271,'Eredmények rsz szerint'!B:P,14,FALSE),0)</f>
        <v>0</v>
      </c>
      <c r="Q271" s="365" t="str">
        <f t="shared" ref="Q271" si="230">IF((P271-P267)&gt;0,P271-P267,"-")</f>
        <v>-</v>
      </c>
      <c r="R271" s="366"/>
      <c r="S271" s="82" t="str">
        <f>IFERROR(IF(VLOOKUP(E271,Beíró!B:T,19,FALSE)-D271=0,"ok","hiba"),"")</f>
        <v/>
      </c>
      <c r="T271" s="82" t="str">
        <f>IFERROR(IF(VLOOKUP(E271,Beíró!B:T,17,FALSE)-P271=0,"ok","hiba"),"")</f>
        <v/>
      </c>
    </row>
    <row r="272" spans="3:20" ht="19.95" hidden="1" customHeight="1" outlineLevel="1" x14ac:dyDescent="0.25">
      <c r="C272" s="364" t="s">
        <v>13</v>
      </c>
      <c r="D272" s="256">
        <v>6</v>
      </c>
      <c r="E272" s="256" t="str">
        <f>IFERROR(VLOOKUP(D272,'Eredmények rsz szerint'!$P$267:$T$281,4,FALSE),"")</f>
        <v/>
      </c>
      <c r="F272" s="255" t="str">
        <f>IFERROR(VLOOKUP($E272,Rajtlista!$B:$I,2,FALSE),"")</f>
        <v/>
      </c>
      <c r="G272" s="256" t="str">
        <f t="shared" si="226"/>
        <v>5.</v>
      </c>
      <c r="H272" s="428" t="str">
        <f>IFERROR(VLOOKUP($E272,Rajtlista!$B:$I,4,FALSE),"")</f>
        <v/>
      </c>
      <c r="I272" s="331" t="str">
        <f>IFERROR(VLOOKUP($E272,Rajtlista!$B:$I,5,FALSE),"")</f>
        <v/>
      </c>
      <c r="J272" s="443" t="str">
        <f>IFERROR(VLOOKUP($E272,Rajtlista!$B:$I,6,FALSE),"")</f>
        <v/>
      </c>
      <c r="K272" s="256"/>
      <c r="L272" s="299" t="str">
        <f>IFERROR(VLOOKUP($E272,Beíró!$B:$T,10,FALSE),"")</f>
        <v/>
      </c>
      <c r="M272" s="300" t="str">
        <f>IFERROR(VLOOKUP($E272,Beíró!$B:$T,11,FALSE),"")</f>
        <v/>
      </c>
      <c r="N272" s="300" t="str">
        <f>IFERROR(VLOOKUP($E272,Beíró!$B:$T,12,FALSE),"")</f>
        <v/>
      </c>
      <c r="O272" s="301" t="str">
        <f>IFERROR(VLOOKUP($E272,Beíró!$B:$T,13,FALSE),"")</f>
        <v/>
      </c>
      <c r="P272" s="303">
        <f>IFERROR(VLOOKUP($E272,'Eredmények rsz szerint'!B:P,14,FALSE),0)</f>
        <v>0</v>
      </c>
      <c r="Q272" s="365" t="str">
        <f t="shared" ref="Q272" si="231">IF((P272-P267)&gt;0,P272-P267,"-")</f>
        <v>-</v>
      </c>
      <c r="R272" s="366"/>
      <c r="S272" s="82" t="str">
        <f>IFERROR(IF(VLOOKUP(E272,Beíró!B:T,19,FALSE)-D272=0,"ok","hiba"),"")</f>
        <v/>
      </c>
      <c r="T272" s="82" t="str">
        <f>IFERROR(IF(VLOOKUP(E272,Beíró!B:T,17,FALSE)-P272=0,"ok","hiba"),"")</f>
        <v/>
      </c>
    </row>
    <row r="273" spans="3:20" ht="19.95" hidden="1" customHeight="1" outlineLevel="1" x14ac:dyDescent="0.25">
      <c r="C273" s="364" t="s">
        <v>14</v>
      </c>
      <c r="D273" s="256">
        <v>7</v>
      </c>
      <c r="E273" s="256" t="str">
        <f>IFERROR(VLOOKUP(D273,'Eredmények rsz szerint'!$P$267:$T$281,4,FALSE),"")</f>
        <v/>
      </c>
      <c r="F273" s="255" t="str">
        <f>IFERROR(VLOOKUP($E273,Rajtlista!$B:$I,2,FALSE),"")</f>
        <v/>
      </c>
      <c r="G273" s="256" t="str">
        <f t="shared" si="226"/>
        <v>6.</v>
      </c>
      <c r="H273" s="428" t="str">
        <f>IFERROR(VLOOKUP($E273,Rajtlista!$B:$I,4,FALSE),"")</f>
        <v/>
      </c>
      <c r="I273" s="331" t="str">
        <f>IFERROR(VLOOKUP($E273,Rajtlista!$B:$I,5,FALSE),"")</f>
        <v/>
      </c>
      <c r="J273" s="443" t="str">
        <f>IFERROR(VLOOKUP($E273,Rajtlista!$B:$I,6,FALSE),"")</f>
        <v/>
      </c>
      <c r="K273" s="256"/>
      <c r="L273" s="299" t="str">
        <f>IFERROR(VLOOKUP($E273,Beíró!$B:$T,10,FALSE),"")</f>
        <v/>
      </c>
      <c r="M273" s="300" t="str">
        <f>IFERROR(VLOOKUP($E273,Beíró!$B:$T,11,FALSE),"")</f>
        <v/>
      </c>
      <c r="N273" s="300" t="str">
        <f>IFERROR(VLOOKUP($E273,Beíró!$B:$T,12,FALSE),"")</f>
        <v/>
      </c>
      <c r="O273" s="301" t="str">
        <f>IFERROR(VLOOKUP($E273,Beíró!$B:$T,13,FALSE),"")</f>
        <v/>
      </c>
      <c r="P273" s="303">
        <f>IFERROR(VLOOKUP($E273,'Eredmények rsz szerint'!B:P,14,FALSE),0)</f>
        <v>0</v>
      </c>
      <c r="Q273" s="365" t="str">
        <f t="shared" ref="Q273" si="232">IF((P273-P267)&gt;0,P273-P267,"-")</f>
        <v>-</v>
      </c>
      <c r="R273" s="366"/>
      <c r="S273" s="82" t="str">
        <f>IFERROR(IF(VLOOKUP(E273,Beíró!B:T,19,FALSE)-D273=0,"ok","hiba"),"")</f>
        <v/>
      </c>
      <c r="T273" s="82" t="str">
        <f>IFERROR(IF(VLOOKUP(E273,Beíró!B:T,17,FALSE)-P273=0,"ok","hiba"),"")</f>
        <v/>
      </c>
    </row>
    <row r="274" spans="3:20" ht="19.95" hidden="1" customHeight="1" outlineLevel="1" x14ac:dyDescent="0.25">
      <c r="C274" s="364" t="s">
        <v>15</v>
      </c>
      <c r="D274" s="256">
        <v>8</v>
      </c>
      <c r="E274" s="256" t="str">
        <f>IFERROR(VLOOKUP(D274,'Eredmények rsz szerint'!$P$267:$T$281,4,FALSE),"")</f>
        <v/>
      </c>
      <c r="F274" s="255" t="str">
        <f>IFERROR(VLOOKUP($E274,Rajtlista!$B:$I,2,FALSE),"")</f>
        <v/>
      </c>
      <c r="G274" s="256" t="str">
        <f t="shared" si="226"/>
        <v>7.</v>
      </c>
      <c r="H274" s="428" t="str">
        <f>IFERROR(VLOOKUP($E274,Rajtlista!$B:$I,4,FALSE),"")</f>
        <v/>
      </c>
      <c r="I274" s="331" t="str">
        <f>IFERROR(VLOOKUP($E274,Rajtlista!$B:$I,5,FALSE),"")</f>
        <v/>
      </c>
      <c r="J274" s="443" t="str">
        <f>IFERROR(VLOOKUP($E274,Rajtlista!$B:$I,6,FALSE),"")</f>
        <v/>
      </c>
      <c r="K274" s="256"/>
      <c r="L274" s="299" t="str">
        <f>IFERROR(VLOOKUP($E274,Beíró!$B:$T,10,FALSE),"")</f>
        <v/>
      </c>
      <c r="M274" s="300" t="str">
        <f>IFERROR(VLOOKUP($E274,Beíró!$B:$T,11,FALSE),"")</f>
        <v/>
      </c>
      <c r="N274" s="300" t="str">
        <f>IFERROR(VLOOKUP($E274,Beíró!$B:$T,12,FALSE),"")</f>
        <v/>
      </c>
      <c r="O274" s="301" t="str">
        <f>IFERROR(VLOOKUP($E274,Beíró!$B:$T,13,FALSE),"")</f>
        <v/>
      </c>
      <c r="P274" s="303">
        <f>IFERROR(VLOOKUP($E274,'Eredmények rsz szerint'!B:P,14,FALSE),0)</f>
        <v>0</v>
      </c>
      <c r="Q274" s="365" t="str">
        <f t="shared" ref="Q274" si="233">IF((P274-P267)&gt;0,P274-P267,"-")</f>
        <v>-</v>
      </c>
      <c r="R274" s="366"/>
      <c r="S274" s="82" t="str">
        <f>IFERROR(IF(VLOOKUP(E274,Beíró!B:T,19,FALSE)-D274=0,"ok","hiba"),"")</f>
        <v/>
      </c>
      <c r="T274" s="82" t="str">
        <f>IFERROR(IF(VLOOKUP(E274,Beíró!B:T,17,FALSE)-P274=0,"ok","hiba"),"")</f>
        <v/>
      </c>
    </row>
    <row r="275" spans="3:20" ht="19.95" hidden="1" customHeight="1" outlineLevel="1" x14ac:dyDescent="0.25">
      <c r="C275" s="364" t="s">
        <v>16</v>
      </c>
      <c r="D275" s="256">
        <v>9</v>
      </c>
      <c r="E275" s="256" t="str">
        <f>IFERROR(VLOOKUP(D275,'Eredmények rsz szerint'!$P$267:$T$281,4,FALSE),"")</f>
        <v/>
      </c>
      <c r="F275" s="255" t="str">
        <f>IFERROR(VLOOKUP($E275,Rajtlista!$B:$I,2,FALSE),"")</f>
        <v/>
      </c>
      <c r="G275" s="256" t="str">
        <f t="shared" si="226"/>
        <v>8.</v>
      </c>
      <c r="H275" s="428" t="str">
        <f>IFERROR(VLOOKUP($E275,Rajtlista!$B:$I,4,FALSE),"")</f>
        <v/>
      </c>
      <c r="I275" s="331" t="str">
        <f>IFERROR(VLOOKUP($E275,Rajtlista!$B:$I,5,FALSE),"")</f>
        <v/>
      </c>
      <c r="J275" s="443" t="str">
        <f>IFERROR(VLOOKUP($E275,Rajtlista!$B:$I,6,FALSE),"")</f>
        <v/>
      </c>
      <c r="K275" s="256"/>
      <c r="L275" s="299" t="str">
        <f>IFERROR(VLOOKUP($E275,Beíró!$B:$T,10,FALSE),"")</f>
        <v/>
      </c>
      <c r="M275" s="300" t="str">
        <f>IFERROR(VLOOKUP($E275,Beíró!$B:$T,11,FALSE),"")</f>
        <v/>
      </c>
      <c r="N275" s="300" t="str">
        <f>IFERROR(VLOOKUP($E275,Beíró!$B:$T,12,FALSE),"")</f>
        <v/>
      </c>
      <c r="O275" s="301" t="str">
        <f>IFERROR(VLOOKUP($E275,Beíró!$B:$T,13,FALSE),"")</f>
        <v/>
      </c>
      <c r="P275" s="303">
        <f>IFERROR(VLOOKUP($E275,'Eredmények rsz szerint'!B:P,14,FALSE),0)</f>
        <v>0</v>
      </c>
      <c r="Q275" s="365" t="str">
        <f t="shared" ref="Q275" si="234">IF((P275-P267)&gt;0,P275-P267,"-")</f>
        <v>-</v>
      </c>
      <c r="R275" s="366"/>
      <c r="S275" s="82" t="str">
        <f>IFERROR(IF(VLOOKUP(E275,Beíró!B:T,19,FALSE)-D275=0,"ok","hiba"),"")</f>
        <v/>
      </c>
      <c r="T275" s="82" t="str">
        <f>IFERROR(IF(VLOOKUP(E275,Beíró!B:T,17,FALSE)-P275=0,"ok","hiba"),"")</f>
        <v/>
      </c>
    </row>
    <row r="276" spans="3:20" ht="19.95" hidden="1" customHeight="1" outlineLevel="1" x14ac:dyDescent="0.25">
      <c r="C276" s="364" t="s">
        <v>17</v>
      </c>
      <c r="D276" s="256">
        <v>10</v>
      </c>
      <c r="E276" s="256" t="str">
        <f>IFERROR(VLOOKUP(D276,'Eredmények rsz szerint'!$P$267:$T$281,4,FALSE),"")</f>
        <v/>
      </c>
      <c r="F276" s="255" t="str">
        <f>IFERROR(VLOOKUP($E276,Rajtlista!$B:$I,2,FALSE),"")</f>
        <v/>
      </c>
      <c r="G276" s="256" t="str">
        <f t="shared" si="226"/>
        <v>9.</v>
      </c>
      <c r="H276" s="428" t="str">
        <f>IFERROR(VLOOKUP($E276,Rajtlista!$B:$I,4,FALSE),"")</f>
        <v/>
      </c>
      <c r="I276" s="331" t="str">
        <f>IFERROR(VLOOKUP($E276,Rajtlista!$B:$I,5,FALSE),"")</f>
        <v/>
      </c>
      <c r="J276" s="443" t="str">
        <f>IFERROR(VLOOKUP($E276,Rajtlista!$B:$I,6,FALSE),"")</f>
        <v/>
      </c>
      <c r="K276" s="256"/>
      <c r="L276" s="299" t="str">
        <f>IFERROR(VLOOKUP($E276,Beíró!$B:$T,10,FALSE),"")</f>
        <v/>
      </c>
      <c r="M276" s="300" t="str">
        <f>IFERROR(VLOOKUP($E276,Beíró!$B:$T,11,FALSE),"")</f>
        <v/>
      </c>
      <c r="N276" s="300" t="str">
        <f>IFERROR(VLOOKUP($E276,Beíró!$B:$T,12,FALSE),"")</f>
        <v/>
      </c>
      <c r="O276" s="301" t="str">
        <f>IFERROR(VLOOKUP($E276,Beíró!$B:$T,13,FALSE),"")</f>
        <v/>
      </c>
      <c r="P276" s="303">
        <f>IFERROR(VLOOKUP($E276,'Eredmények rsz szerint'!B:P,14,FALSE),0)</f>
        <v>0</v>
      </c>
      <c r="Q276" s="365" t="str">
        <f t="shared" ref="Q276" si="235">IF((P276-P267)&gt;0,P276-P267,"-")</f>
        <v>-</v>
      </c>
      <c r="R276" s="366"/>
      <c r="S276" s="82" t="str">
        <f>IFERROR(IF(VLOOKUP(E276,Beíró!B:T,19,FALSE)-D276=0,"ok","hiba"),"")</f>
        <v/>
      </c>
      <c r="T276" s="82" t="str">
        <f>IFERROR(IF(VLOOKUP(E276,Beíró!B:T,17,FALSE)-P276=0,"ok","hiba"),"")</f>
        <v/>
      </c>
    </row>
    <row r="277" spans="3:20" ht="19.95" hidden="1" customHeight="1" outlineLevel="1" x14ac:dyDescent="0.25">
      <c r="C277" s="364" t="s">
        <v>18</v>
      </c>
      <c r="D277" s="256">
        <v>11</v>
      </c>
      <c r="E277" s="256" t="str">
        <f>IFERROR(VLOOKUP(D277,'Eredmények rsz szerint'!$P$267:$T$281,4,FALSE),"")</f>
        <v/>
      </c>
      <c r="F277" s="255" t="str">
        <f>IFERROR(VLOOKUP($E277,Rajtlista!$B:$I,2,FALSE),"")</f>
        <v/>
      </c>
      <c r="G277" s="256" t="str">
        <f t="shared" si="226"/>
        <v>10.</v>
      </c>
      <c r="H277" s="428" t="str">
        <f>IFERROR(VLOOKUP($E277,Rajtlista!$B:$I,4,FALSE),"")</f>
        <v/>
      </c>
      <c r="I277" s="331" t="str">
        <f>IFERROR(VLOOKUP($E277,Rajtlista!$B:$I,5,FALSE),"")</f>
        <v/>
      </c>
      <c r="J277" s="443" t="str">
        <f>IFERROR(VLOOKUP($E277,Rajtlista!$B:$I,6,FALSE),"")</f>
        <v/>
      </c>
      <c r="K277" s="256"/>
      <c r="L277" s="299" t="str">
        <f>IFERROR(VLOOKUP($E277,Beíró!$B:$T,10,FALSE),"")</f>
        <v/>
      </c>
      <c r="M277" s="300" t="str">
        <f>IFERROR(VLOOKUP($E277,Beíró!$B:$T,11,FALSE),"")</f>
        <v/>
      </c>
      <c r="N277" s="300" t="str">
        <f>IFERROR(VLOOKUP($E277,Beíró!$B:$T,12,FALSE),"")</f>
        <v/>
      </c>
      <c r="O277" s="301" t="str">
        <f>IFERROR(VLOOKUP($E277,Beíró!$B:$T,13,FALSE),"")</f>
        <v/>
      </c>
      <c r="P277" s="303">
        <f>IFERROR(VLOOKUP($E277,'Eredmények rsz szerint'!B:P,14,FALSE),0)</f>
        <v>0</v>
      </c>
      <c r="Q277" s="365" t="str">
        <f t="shared" ref="Q277" si="236">IF((P277-P267)&gt;0,P277-P267,"-")</f>
        <v>-</v>
      </c>
      <c r="R277" s="366"/>
      <c r="S277" s="82" t="str">
        <f>IFERROR(IF(VLOOKUP(E277,Beíró!B:T,19,FALSE)-D277=0,"ok","hiba"),"")</f>
        <v/>
      </c>
      <c r="T277" s="82" t="str">
        <f>IFERROR(IF(VLOOKUP(E277,Beíró!B:T,17,FALSE)-P277=0,"ok","hiba"),"")</f>
        <v/>
      </c>
    </row>
    <row r="278" spans="3:20" ht="19.95" hidden="1" customHeight="1" outlineLevel="1" x14ac:dyDescent="0.25">
      <c r="C278" s="364" t="s">
        <v>19</v>
      </c>
      <c r="D278" s="256">
        <v>12</v>
      </c>
      <c r="E278" s="256" t="str">
        <f>IFERROR(VLOOKUP(D278,'Eredmények rsz szerint'!$P$267:$T$281,4,FALSE),"")</f>
        <v/>
      </c>
      <c r="F278" s="255" t="str">
        <f>IFERROR(VLOOKUP($E278,Rajtlista!$B:$I,2,FALSE),"")</f>
        <v/>
      </c>
      <c r="G278" s="256" t="str">
        <f t="shared" si="226"/>
        <v>11.</v>
      </c>
      <c r="H278" s="428" t="str">
        <f>IFERROR(VLOOKUP($E278,Rajtlista!$B:$I,4,FALSE),"")</f>
        <v/>
      </c>
      <c r="I278" s="331" t="str">
        <f>IFERROR(VLOOKUP($E278,Rajtlista!$B:$I,5,FALSE),"")</f>
        <v/>
      </c>
      <c r="J278" s="443" t="str">
        <f>IFERROR(VLOOKUP($E278,Rajtlista!$B:$I,6,FALSE),"")</f>
        <v/>
      </c>
      <c r="K278" s="256"/>
      <c r="L278" s="299" t="str">
        <f>IFERROR(VLOOKUP($E278,Beíró!$B:$T,10,FALSE),"")</f>
        <v/>
      </c>
      <c r="M278" s="300" t="str">
        <f>IFERROR(VLOOKUP($E278,Beíró!$B:$T,11,FALSE),"")</f>
        <v/>
      </c>
      <c r="N278" s="300" t="str">
        <f>IFERROR(VLOOKUP($E278,Beíró!$B:$T,12,FALSE),"")</f>
        <v/>
      </c>
      <c r="O278" s="301" t="str">
        <f>IFERROR(VLOOKUP($E278,Beíró!$B:$T,13,FALSE),"")</f>
        <v/>
      </c>
      <c r="P278" s="303">
        <f>IFERROR(VLOOKUP($E278,'Eredmények rsz szerint'!B:P,14,FALSE),0)</f>
        <v>0</v>
      </c>
      <c r="Q278" s="365" t="str">
        <f t="shared" ref="Q278" si="237">IF((P278-P267)&gt;0,P278-P267,"-")</f>
        <v>-</v>
      </c>
      <c r="R278" s="366"/>
      <c r="S278" s="82" t="str">
        <f>IFERROR(IF(VLOOKUP(E278,Beíró!B:T,19,FALSE)-D278=0,"ok","hiba"),"")</f>
        <v/>
      </c>
      <c r="T278" s="82" t="str">
        <f>IFERROR(IF(VLOOKUP(E278,Beíró!B:T,17,FALSE)-P278=0,"ok","hiba"),"")</f>
        <v/>
      </c>
    </row>
    <row r="279" spans="3:20" ht="19.95" hidden="1" customHeight="1" outlineLevel="1" x14ac:dyDescent="0.25">
      <c r="C279" s="364" t="s">
        <v>20</v>
      </c>
      <c r="D279" s="256">
        <v>13</v>
      </c>
      <c r="E279" s="256" t="str">
        <f>IFERROR(VLOOKUP(D279,'Eredmények rsz szerint'!$P$267:$T$281,4,FALSE),"")</f>
        <v/>
      </c>
      <c r="F279" s="255" t="str">
        <f>IFERROR(VLOOKUP($E279,Rajtlista!$B:$I,2,FALSE),"")</f>
        <v/>
      </c>
      <c r="G279" s="256" t="str">
        <f t="shared" si="226"/>
        <v>12.</v>
      </c>
      <c r="H279" s="428" t="str">
        <f>IFERROR(VLOOKUP($E279,Rajtlista!$B:$I,4,FALSE),"")</f>
        <v/>
      </c>
      <c r="I279" s="331" t="str">
        <f>IFERROR(VLOOKUP($E279,Rajtlista!$B:$I,5,FALSE),"")</f>
        <v/>
      </c>
      <c r="J279" s="443" t="str">
        <f>IFERROR(VLOOKUP($E279,Rajtlista!$B:$I,6,FALSE),"")</f>
        <v/>
      </c>
      <c r="K279" s="256"/>
      <c r="L279" s="299" t="str">
        <f>IFERROR(VLOOKUP($E279,Beíró!$B:$T,10,FALSE),"")</f>
        <v/>
      </c>
      <c r="M279" s="300" t="str">
        <f>IFERROR(VLOOKUP($E279,Beíró!$B:$T,11,FALSE),"")</f>
        <v/>
      </c>
      <c r="N279" s="300" t="str">
        <f>IFERROR(VLOOKUP($E279,Beíró!$B:$T,12,FALSE),"")</f>
        <v/>
      </c>
      <c r="O279" s="301" t="str">
        <f>IFERROR(VLOOKUP($E279,Beíró!$B:$T,13,FALSE),"")</f>
        <v/>
      </c>
      <c r="P279" s="303">
        <f>IFERROR(VLOOKUP($E279,'Eredmények rsz szerint'!B:P,14,FALSE),0)</f>
        <v>0</v>
      </c>
      <c r="Q279" s="365" t="str">
        <f t="shared" ref="Q279" si="238">IF((P279-P267)&gt;0,P279-P267,"-")</f>
        <v>-</v>
      </c>
      <c r="R279" s="366"/>
      <c r="S279" s="82" t="str">
        <f>IFERROR(IF(VLOOKUP(E279,Beíró!B:T,19,FALSE)-D279=0,"ok","hiba"),"")</f>
        <v/>
      </c>
      <c r="T279" s="82" t="str">
        <f>IFERROR(IF(VLOOKUP(E279,Beíró!B:T,17,FALSE)-P279=0,"ok","hiba"),"")</f>
        <v/>
      </c>
    </row>
    <row r="280" spans="3:20" ht="19.95" hidden="1" customHeight="1" outlineLevel="1" x14ac:dyDescent="0.25">
      <c r="C280" s="364" t="s">
        <v>21</v>
      </c>
      <c r="D280" s="256">
        <v>14</v>
      </c>
      <c r="E280" s="256" t="str">
        <f>IFERROR(VLOOKUP(D280,'Eredmények rsz szerint'!$P$267:$T$281,4,FALSE),"")</f>
        <v/>
      </c>
      <c r="F280" s="255" t="str">
        <f>IFERROR(VLOOKUP($E280,Rajtlista!$B:$I,2,FALSE),"")</f>
        <v/>
      </c>
      <c r="G280" s="256" t="str">
        <f t="shared" si="226"/>
        <v>13.</v>
      </c>
      <c r="H280" s="428" t="str">
        <f>IFERROR(VLOOKUP($E280,Rajtlista!$B:$I,4,FALSE),"")</f>
        <v/>
      </c>
      <c r="I280" s="331" t="str">
        <f>IFERROR(VLOOKUP($E280,Rajtlista!$B:$I,5,FALSE),"")</f>
        <v/>
      </c>
      <c r="J280" s="443" t="str">
        <f>IFERROR(VLOOKUP($E280,Rajtlista!$B:$I,6,FALSE),"")</f>
        <v/>
      </c>
      <c r="K280" s="256"/>
      <c r="L280" s="299" t="str">
        <f>IFERROR(VLOOKUP($E280,Beíró!$B:$T,10,FALSE),"")</f>
        <v/>
      </c>
      <c r="M280" s="300" t="str">
        <f>IFERROR(VLOOKUP($E280,Beíró!$B:$T,11,FALSE),"")</f>
        <v/>
      </c>
      <c r="N280" s="300" t="str">
        <f>IFERROR(VLOOKUP($E280,Beíró!$B:$T,12,FALSE),"")</f>
        <v/>
      </c>
      <c r="O280" s="301" t="str">
        <f>IFERROR(VLOOKUP($E280,Beíró!$B:$T,13,FALSE),"")</f>
        <v/>
      </c>
      <c r="P280" s="303">
        <f>IFERROR(VLOOKUP($E280,'Eredmények rsz szerint'!B:P,14,FALSE),0)</f>
        <v>0</v>
      </c>
      <c r="Q280" s="365" t="str">
        <f t="shared" ref="Q280" si="239">IF((P280-P267)&gt;0,P280-P267,"-")</f>
        <v>-</v>
      </c>
      <c r="R280" s="366"/>
      <c r="S280" s="82" t="str">
        <f>IFERROR(IF(VLOOKUP(E280,Beíró!B:T,19,FALSE)-D280=0,"ok","hiba"),"")</f>
        <v/>
      </c>
      <c r="T280" s="82" t="str">
        <f>IFERROR(IF(VLOOKUP(E280,Beíró!B:T,17,FALSE)-P280=0,"ok","hiba"),"")</f>
        <v/>
      </c>
    </row>
    <row r="281" spans="3:20" ht="19.95" hidden="1" customHeight="1" outlineLevel="1" x14ac:dyDescent="0.25">
      <c r="C281" s="364" t="s">
        <v>22</v>
      </c>
      <c r="D281" s="256">
        <v>15</v>
      </c>
      <c r="E281" s="256" t="str">
        <f>IFERROR(VLOOKUP(D281,'Eredmények rsz szerint'!$P$267:$T$281,4,FALSE),"")</f>
        <v/>
      </c>
      <c r="F281" s="255" t="str">
        <f>IFERROR(VLOOKUP($E281,Rajtlista!$B:$I,2,FALSE),"")</f>
        <v/>
      </c>
      <c r="G281" s="256" t="str">
        <f t="shared" si="226"/>
        <v>14.</v>
      </c>
      <c r="H281" s="428" t="str">
        <f>IFERROR(VLOOKUP($E281,Rajtlista!$B:$I,4,FALSE),"")</f>
        <v/>
      </c>
      <c r="I281" s="331" t="str">
        <f>IFERROR(VLOOKUP($E281,Rajtlista!$B:$I,5,FALSE),"")</f>
        <v/>
      </c>
      <c r="J281" s="443" t="str">
        <f>IFERROR(VLOOKUP($E281,Rajtlista!$B:$I,6,FALSE),"")</f>
        <v/>
      </c>
      <c r="K281" s="256"/>
      <c r="L281" s="299" t="str">
        <f>IFERROR(VLOOKUP($E281,Beíró!$B:$T,10,FALSE),"")</f>
        <v/>
      </c>
      <c r="M281" s="300" t="str">
        <f>IFERROR(VLOOKUP($E281,Beíró!$B:$T,11,FALSE),"")</f>
        <v/>
      </c>
      <c r="N281" s="300" t="str">
        <f>IFERROR(VLOOKUP($E281,Beíró!$B:$T,12,FALSE),"")</f>
        <v/>
      </c>
      <c r="O281" s="301" t="str">
        <f>IFERROR(VLOOKUP($E281,Beíró!$B:$T,13,FALSE),"")</f>
        <v/>
      </c>
      <c r="P281" s="303">
        <f>IFERROR(VLOOKUP($E281,'Eredmények rsz szerint'!B:P,14,FALSE),0)</f>
        <v>0</v>
      </c>
      <c r="Q281" s="365" t="str">
        <f t="shared" ref="Q281" si="240">IF((P281-P267)&gt;0,P281-P267,"-")</f>
        <v>-</v>
      </c>
      <c r="R281" s="366"/>
      <c r="S281" s="82" t="str">
        <f>IFERROR(IF(VLOOKUP(E281,Beíró!B:T,19,FALSE)-D281=0,"ok","hiba"),"")</f>
        <v/>
      </c>
      <c r="T281" s="82" t="str">
        <f>IFERROR(IF(VLOOKUP(E281,Beíró!B:T,17,FALSE)-P281=0,"ok","hiba"),"")</f>
        <v/>
      </c>
    </row>
    <row r="282" spans="3:20" ht="19.95" customHeight="1" outlineLevel="1" thickBot="1" x14ac:dyDescent="0.3">
      <c r="C282" s="334"/>
      <c r="D282" s="336"/>
      <c r="E282" s="367">
        <v>0</v>
      </c>
      <c r="F282" s="335"/>
      <c r="G282" s="336"/>
      <c r="H282" s="429"/>
      <c r="I282" s="336"/>
      <c r="J282" s="432"/>
      <c r="K282" s="336"/>
      <c r="L282" s="337"/>
      <c r="M282" s="337"/>
      <c r="N282" s="337"/>
      <c r="O282" s="337"/>
      <c r="P282" s="339"/>
      <c r="Q282" s="368"/>
      <c r="R282" s="357"/>
      <c r="S282" s="82" t="str">
        <f>IFERROR(IF(VLOOKUP(E282,Beíró!B:T,19,FALSE)-D282=0,"ok","hiba"),"")</f>
        <v/>
      </c>
      <c r="T282" s="82" t="str">
        <f>IFERROR(IF(VLOOKUP(E282,Beíró!B:T,17,FALSE)-P282=0,"ok","hiba"),"")</f>
        <v/>
      </c>
    </row>
    <row r="283" spans="3:20" s="359" customFormat="1" ht="19.95" customHeight="1" x14ac:dyDescent="0.25">
      <c r="C283" s="369"/>
      <c r="D283" s="370"/>
      <c r="E283" s="370">
        <f>+Rajtlista!B283</f>
        <v>0</v>
      </c>
      <c r="F283" s="371"/>
      <c r="G283" s="370"/>
      <c r="H283" s="440"/>
      <c r="I283" s="370"/>
      <c r="J283" s="444"/>
      <c r="K283" s="373"/>
      <c r="L283" s="374" t="e">
        <f>'Lövészet beíró'!G277</f>
        <v>#N/A</v>
      </c>
      <c r="M283" s="281" t="e">
        <f>'Lövészet beíró'!H277</f>
        <v>#N/A</v>
      </c>
      <c r="N283" s="281" t="e">
        <f>'Lövészet beíró'!I277</f>
        <v>#N/A</v>
      </c>
      <c r="O283" s="282" t="e">
        <f>'Lövészet beíró'!J277</f>
        <v>#N/A</v>
      </c>
      <c r="P283" s="375"/>
      <c r="Q283" s="376"/>
      <c r="R283" s="357"/>
      <c r="S283" s="82" t="str">
        <f>IFERROR(IF(VLOOKUP(E283,Beíró!B:T,19,FALSE)-D283=0,"ok","hiba"),"")</f>
        <v/>
      </c>
      <c r="T283" s="82" t="str">
        <f>IFERROR(IF(VLOOKUP(E283,Beíró!B:T,17,FALSE)-P283=0,"ok","hiba"),"")</f>
        <v/>
      </c>
    </row>
    <row r="284" spans="3:20" ht="19.95" hidden="1" customHeight="1" outlineLevel="1" x14ac:dyDescent="0.25">
      <c r="C284" s="360" t="s">
        <v>5</v>
      </c>
      <c r="D284" s="288">
        <v>1</v>
      </c>
      <c r="E284" s="253" t="str">
        <f>IFERROR(VLOOKUP(D284,'Eredmények rsz szerint'!$P$284:$T$298,4,FALSE),"")</f>
        <v/>
      </c>
      <c r="F284" s="287" t="str">
        <f>IFERROR(VLOOKUP($E284,Rajtlista!$B:$I,2,FALSE),"")</f>
        <v/>
      </c>
      <c r="G284" s="288">
        <f>+C283</f>
        <v>0</v>
      </c>
      <c r="H284" s="427" t="str">
        <f>IFERROR(VLOOKUP($E284,Rajtlista!$B:$I,4,FALSE),"")</f>
        <v/>
      </c>
      <c r="I284" s="328" t="str">
        <f>IFERROR(VLOOKUP($E284,Rajtlista!$B:$I,5,FALSE),"")</f>
        <v/>
      </c>
      <c r="J284" s="442" t="str">
        <f>IFERROR(VLOOKUP($E284,Rajtlista!$B:$I,6,FALSE),"")</f>
        <v/>
      </c>
      <c r="K284" s="288"/>
      <c r="L284" s="291" t="str">
        <f>IFERROR(VLOOKUP($E284,Beíró!$B:$T,10,FALSE),"")</f>
        <v/>
      </c>
      <c r="M284" s="292" t="str">
        <f>IFERROR(VLOOKUP($E284,Beíró!$B:$T,11,FALSE),"")</f>
        <v/>
      </c>
      <c r="N284" s="292" t="str">
        <f>IFERROR(VLOOKUP($E284,Beíró!$B:$T,12,FALSE),"")</f>
        <v/>
      </c>
      <c r="O284" s="293" t="str">
        <f>IFERROR(VLOOKUP($E284,Beíró!$B:$T,13,FALSE),"")</f>
        <v/>
      </c>
      <c r="P284" s="295">
        <f>IFERROR(VLOOKUP($E284,'Eredmények rsz szerint'!B:P,14,FALSE),0)</f>
        <v>0</v>
      </c>
      <c r="Q284" s="362" t="str">
        <f t="shared" ref="Q284" si="241">IF((P284-P284)&gt;0,P284-P284,"-")</f>
        <v>-</v>
      </c>
      <c r="R284" s="363"/>
      <c r="S284" s="82" t="str">
        <f>IFERROR(IF(VLOOKUP(E284,Beíró!B:T,19,FALSE)-D284=0,"ok","hiba"),"")</f>
        <v/>
      </c>
      <c r="T284" s="82" t="str">
        <f>IFERROR(IF(VLOOKUP(E284,Beíró!B:T,17,FALSE)-P284=0,"ok","hiba"),"")</f>
        <v/>
      </c>
    </row>
    <row r="285" spans="3:20" ht="19.95" hidden="1" customHeight="1" outlineLevel="1" x14ac:dyDescent="0.25">
      <c r="C285" s="364" t="s">
        <v>6</v>
      </c>
      <c r="D285" s="256">
        <v>2</v>
      </c>
      <c r="E285" s="256" t="str">
        <f>IFERROR(VLOOKUP(D285,'Eredmények rsz szerint'!$P$284:$T$298,4,FALSE),"")</f>
        <v/>
      </c>
      <c r="F285" s="255" t="str">
        <f>IFERROR(VLOOKUP($E285,Rajtlista!$B:$I,2,FALSE),"")</f>
        <v/>
      </c>
      <c r="G285" s="256" t="str">
        <f t="shared" ref="G285:G298" si="242">+C284</f>
        <v>I.</v>
      </c>
      <c r="H285" s="428" t="str">
        <f>IFERROR(VLOOKUP($E285,Rajtlista!$B:$I,4,FALSE),"")</f>
        <v/>
      </c>
      <c r="I285" s="331" t="str">
        <f>IFERROR(VLOOKUP($E285,Rajtlista!$B:$I,5,FALSE),"")</f>
        <v/>
      </c>
      <c r="J285" s="443" t="str">
        <f>IFERROR(VLOOKUP($E285,Rajtlista!$B:$I,6,FALSE),"")</f>
        <v/>
      </c>
      <c r="K285" s="256"/>
      <c r="L285" s="299" t="str">
        <f>IFERROR(VLOOKUP($E285,Beíró!$B:$T,10,FALSE),"")</f>
        <v/>
      </c>
      <c r="M285" s="300" t="str">
        <f>IFERROR(VLOOKUP($E285,Beíró!$B:$T,11,FALSE),"")</f>
        <v/>
      </c>
      <c r="N285" s="300" t="str">
        <f>IFERROR(VLOOKUP($E285,Beíró!$B:$T,12,FALSE),"")</f>
        <v/>
      </c>
      <c r="O285" s="301" t="str">
        <f>IFERROR(VLOOKUP($E285,Beíró!$B:$T,13,FALSE),"")</f>
        <v/>
      </c>
      <c r="P285" s="303">
        <f>IFERROR(VLOOKUP($E285,'Eredmények rsz szerint'!B:P,14,FALSE),0)</f>
        <v>0</v>
      </c>
      <c r="Q285" s="365" t="str">
        <f t="shared" ref="Q285" si="243">IF((P285-P284)&gt;0,P285-P284,"-")</f>
        <v>-</v>
      </c>
      <c r="R285" s="366"/>
      <c r="S285" s="82" t="str">
        <f>IFERROR(IF(VLOOKUP(E285,Beíró!B:T,19,FALSE)-D285=0,"ok","hiba"),"")</f>
        <v/>
      </c>
      <c r="T285" s="82" t="str">
        <f>IFERROR(IF(VLOOKUP(E285,Beíró!B:T,17,FALSE)-P285=0,"ok","hiba"),"")</f>
        <v/>
      </c>
    </row>
    <row r="286" spans="3:20" ht="19.95" hidden="1" customHeight="1" outlineLevel="1" x14ac:dyDescent="0.25">
      <c r="C286" s="364" t="s">
        <v>10</v>
      </c>
      <c r="D286" s="256">
        <v>3</v>
      </c>
      <c r="E286" s="256" t="str">
        <f>IFERROR(VLOOKUP(D286,'Eredmények rsz szerint'!$P$284:$T$298,4,FALSE),"")</f>
        <v/>
      </c>
      <c r="F286" s="255" t="str">
        <f>IFERROR(VLOOKUP($E286,Rajtlista!$B:$I,2,FALSE),"")</f>
        <v/>
      </c>
      <c r="G286" s="256" t="str">
        <f t="shared" si="242"/>
        <v>II.</v>
      </c>
      <c r="H286" s="428" t="str">
        <f>IFERROR(VLOOKUP($E286,Rajtlista!$B:$I,4,FALSE),"")</f>
        <v/>
      </c>
      <c r="I286" s="331" t="str">
        <f>IFERROR(VLOOKUP($E286,Rajtlista!$B:$I,5,FALSE),"")</f>
        <v/>
      </c>
      <c r="J286" s="443" t="str">
        <f>IFERROR(VLOOKUP($E286,Rajtlista!$B:$I,6,FALSE),"")</f>
        <v/>
      </c>
      <c r="K286" s="256"/>
      <c r="L286" s="299" t="str">
        <f>IFERROR(VLOOKUP($E286,Beíró!$B:$T,10,FALSE),"")</f>
        <v/>
      </c>
      <c r="M286" s="300" t="str">
        <f>IFERROR(VLOOKUP($E286,Beíró!$B:$T,11,FALSE),"")</f>
        <v/>
      </c>
      <c r="N286" s="300" t="str">
        <f>IFERROR(VLOOKUP($E286,Beíró!$B:$T,12,FALSE),"")</f>
        <v/>
      </c>
      <c r="O286" s="301" t="str">
        <f>IFERROR(VLOOKUP($E286,Beíró!$B:$T,13,FALSE),"")</f>
        <v/>
      </c>
      <c r="P286" s="303">
        <f>IFERROR(VLOOKUP($E286,'Eredmények rsz szerint'!B:P,14,FALSE),0)</f>
        <v>0</v>
      </c>
      <c r="Q286" s="365" t="str">
        <f t="shared" ref="Q286" si="244">IF((P286-P284)&gt;0,P286-P284,"-")</f>
        <v>-</v>
      </c>
      <c r="R286" s="366"/>
      <c r="S286" s="82" t="str">
        <f>IFERROR(IF(VLOOKUP(E286,Beíró!B:T,19,FALSE)-D286=0,"ok","hiba"),"")</f>
        <v/>
      </c>
      <c r="T286" s="82" t="str">
        <f>IFERROR(IF(VLOOKUP(E286,Beíró!B:T,17,FALSE)-P286=0,"ok","hiba"),"")</f>
        <v/>
      </c>
    </row>
    <row r="287" spans="3:20" ht="19.95" hidden="1" customHeight="1" outlineLevel="1" x14ac:dyDescent="0.25">
      <c r="C287" s="364" t="s">
        <v>11</v>
      </c>
      <c r="D287" s="256">
        <v>4</v>
      </c>
      <c r="E287" s="256" t="str">
        <f>IFERROR(VLOOKUP(D287,'Eredmények rsz szerint'!$P$284:$T$298,4,FALSE),"")</f>
        <v/>
      </c>
      <c r="F287" s="255" t="str">
        <f>IFERROR(VLOOKUP($E287,Rajtlista!$B:$I,2,FALSE),"")</f>
        <v/>
      </c>
      <c r="G287" s="256" t="str">
        <f t="shared" si="242"/>
        <v>III.</v>
      </c>
      <c r="H287" s="428" t="str">
        <f>IFERROR(VLOOKUP($E287,Rajtlista!$B:$I,4,FALSE),"")</f>
        <v/>
      </c>
      <c r="I287" s="331" t="str">
        <f>IFERROR(VLOOKUP($E287,Rajtlista!$B:$I,5,FALSE),"")</f>
        <v/>
      </c>
      <c r="J287" s="443" t="str">
        <f>IFERROR(VLOOKUP($E287,Rajtlista!$B:$I,6,FALSE),"")</f>
        <v/>
      </c>
      <c r="K287" s="256"/>
      <c r="L287" s="299" t="str">
        <f>IFERROR(VLOOKUP($E287,Beíró!$B:$T,10,FALSE),"")</f>
        <v/>
      </c>
      <c r="M287" s="300" t="str">
        <f>IFERROR(VLOOKUP($E287,Beíró!$B:$T,11,FALSE),"")</f>
        <v/>
      </c>
      <c r="N287" s="300" t="str">
        <f>IFERROR(VLOOKUP($E287,Beíró!$B:$T,12,FALSE),"")</f>
        <v/>
      </c>
      <c r="O287" s="301" t="str">
        <f>IFERROR(VLOOKUP($E287,Beíró!$B:$T,13,FALSE),"")</f>
        <v/>
      </c>
      <c r="P287" s="303">
        <f>IFERROR(VLOOKUP($E287,'Eredmények rsz szerint'!B:P,14,FALSE),0)</f>
        <v>0</v>
      </c>
      <c r="Q287" s="365" t="str">
        <f t="shared" ref="Q287" si="245">IF((P287-P284)&gt;0,P287-P284,"-")</f>
        <v>-</v>
      </c>
      <c r="R287" s="366"/>
      <c r="S287" s="82" t="str">
        <f>IFERROR(IF(VLOOKUP(E287,Beíró!B:T,19,FALSE)-D287=0,"ok","hiba"),"")</f>
        <v/>
      </c>
      <c r="T287" s="82" t="str">
        <f>IFERROR(IF(VLOOKUP(E287,Beíró!B:T,17,FALSE)-P287=0,"ok","hiba"),"")</f>
        <v/>
      </c>
    </row>
    <row r="288" spans="3:20" ht="19.95" hidden="1" customHeight="1" outlineLevel="1" x14ac:dyDescent="0.25">
      <c r="C288" s="364" t="s">
        <v>12</v>
      </c>
      <c r="D288" s="256">
        <v>5</v>
      </c>
      <c r="E288" s="256" t="str">
        <f>IFERROR(VLOOKUP(D288,'Eredmények rsz szerint'!$P$284:$T$298,4,FALSE),"")</f>
        <v/>
      </c>
      <c r="F288" s="255" t="str">
        <f>IFERROR(VLOOKUP($E288,Rajtlista!$B:$I,2,FALSE),"")</f>
        <v/>
      </c>
      <c r="G288" s="256" t="str">
        <f t="shared" si="242"/>
        <v>4.</v>
      </c>
      <c r="H288" s="428" t="str">
        <f>IFERROR(VLOOKUP($E288,Rajtlista!$B:$I,4,FALSE),"")</f>
        <v/>
      </c>
      <c r="I288" s="331" t="str">
        <f>IFERROR(VLOOKUP($E288,Rajtlista!$B:$I,5,FALSE),"")</f>
        <v/>
      </c>
      <c r="J288" s="443" t="str">
        <f>IFERROR(VLOOKUP($E288,Rajtlista!$B:$I,6,FALSE),"")</f>
        <v/>
      </c>
      <c r="K288" s="256"/>
      <c r="L288" s="299" t="str">
        <f>IFERROR(VLOOKUP($E288,Beíró!$B:$T,10,FALSE),"")</f>
        <v/>
      </c>
      <c r="M288" s="300" t="str">
        <f>IFERROR(VLOOKUP($E288,Beíró!$B:$T,11,FALSE),"")</f>
        <v/>
      </c>
      <c r="N288" s="300" t="str">
        <f>IFERROR(VLOOKUP($E288,Beíró!$B:$T,12,FALSE),"")</f>
        <v/>
      </c>
      <c r="O288" s="301" t="str">
        <f>IFERROR(VLOOKUP($E288,Beíró!$B:$T,13,FALSE),"")</f>
        <v/>
      </c>
      <c r="P288" s="303">
        <f>IFERROR(VLOOKUP($E288,'Eredmények rsz szerint'!B:P,14,FALSE),0)</f>
        <v>0</v>
      </c>
      <c r="Q288" s="365" t="str">
        <f t="shared" ref="Q288" si="246">IF((P288-P284)&gt;0,P288-P284,"-")</f>
        <v>-</v>
      </c>
      <c r="R288" s="366"/>
      <c r="S288" s="82" t="str">
        <f>IFERROR(IF(VLOOKUP(E288,Beíró!B:T,19,FALSE)-D288=0,"ok","hiba"),"")</f>
        <v/>
      </c>
      <c r="T288" s="82" t="str">
        <f>IFERROR(IF(VLOOKUP(E288,Beíró!B:T,17,FALSE)-P288=0,"ok","hiba"),"")</f>
        <v/>
      </c>
    </row>
    <row r="289" spans="3:20" ht="19.95" hidden="1" customHeight="1" outlineLevel="1" x14ac:dyDescent="0.25">
      <c r="C289" s="364" t="s">
        <v>13</v>
      </c>
      <c r="D289" s="256">
        <v>6</v>
      </c>
      <c r="E289" s="256" t="str">
        <f>IFERROR(VLOOKUP(D289,'Eredmények rsz szerint'!$P$284:$T$298,4,FALSE),"")</f>
        <v/>
      </c>
      <c r="F289" s="255" t="str">
        <f>IFERROR(VLOOKUP($E289,Rajtlista!$B:$I,2,FALSE),"")</f>
        <v/>
      </c>
      <c r="G289" s="256" t="str">
        <f t="shared" si="242"/>
        <v>5.</v>
      </c>
      <c r="H289" s="428" t="str">
        <f>IFERROR(VLOOKUP($E289,Rajtlista!$B:$I,4,FALSE),"")</f>
        <v/>
      </c>
      <c r="I289" s="331" t="str">
        <f>IFERROR(VLOOKUP($E289,Rajtlista!$B:$I,5,FALSE),"")</f>
        <v/>
      </c>
      <c r="J289" s="443" t="str">
        <f>IFERROR(VLOOKUP($E289,Rajtlista!$B:$I,6,FALSE),"")</f>
        <v/>
      </c>
      <c r="K289" s="256"/>
      <c r="L289" s="299" t="str">
        <f>IFERROR(VLOOKUP($E289,Beíró!$B:$T,10,FALSE),"")</f>
        <v/>
      </c>
      <c r="M289" s="300" t="str">
        <f>IFERROR(VLOOKUP($E289,Beíró!$B:$T,11,FALSE),"")</f>
        <v/>
      </c>
      <c r="N289" s="300" t="str">
        <f>IFERROR(VLOOKUP($E289,Beíró!$B:$T,12,FALSE),"")</f>
        <v/>
      </c>
      <c r="O289" s="301" t="str">
        <f>IFERROR(VLOOKUP($E289,Beíró!$B:$T,13,FALSE),"")</f>
        <v/>
      </c>
      <c r="P289" s="303">
        <f>IFERROR(VLOOKUP($E289,'Eredmények rsz szerint'!B:P,14,FALSE),0)</f>
        <v>0</v>
      </c>
      <c r="Q289" s="365" t="str">
        <f t="shared" ref="Q289" si="247">IF((P289-P284)&gt;0,P289-P284,"-")</f>
        <v>-</v>
      </c>
      <c r="R289" s="366"/>
      <c r="S289" s="82" t="str">
        <f>IFERROR(IF(VLOOKUP(E289,Beíró!B:T,19,FALSE)-D289=0,"ok","hiba"),"")</f>
        <v/>
      </c>
      <c r="T289" s="82" t="str">
        <f>IFERROR(IF(VLOOKUP(E289,Beíró!B:T,17,FALSE)-P289=0,"ok","hiba"),"")</f>
        <v/>
      </c>
    </row>
    <row r="290" spans="3:20" ht="19.95" hidden="1" customHeight="1" outlineLevel="1" x14ac:dyDescent="0.25">
      <c r="C290" s="364" t="s">
        <v>14</v>
      </c>
      <c r="D290" s="256">
        <v>7</v>
      </c>
      <c r="E290" s="256" t="str">
        <f>IFERROR(VLOOKUP(D290,'Eredmények rsz szerint'!$P$284:$T$298,4,FALSE),"")</f>
        <v/>
      </c>
      <c r="F290" s="255" t="str">
        <f>IFERROR(VLOOKUP($E290,Rajtlista!$B:$I,2,FALSE),"")</f>
        <v/>
      </c>
      <c r="G290" s="256" t="str">
        <f t="shared" si="242"/>
        <v>6.</v>
      </c>
      <c r="H290" s="428" t="str">
        <f>IFERROR(VLOOKUP($E290,Rajtlista!$B:$I,4,FALSE),"")</f>
        <v/>
      </c>
      <c r="I290" s="331" t="str">
        <f>IFERROR(VLOOKUP($E290,Rajtlista!$B:$I,5,FALSE),"")</f>
        <v/>
      </c>
      <c r="J290" s="443" t="str">
        <f>IFERROR(VLOOKUP($E290,Rajtlista!$B:$I,6,FALSE),"")</f>
        <v/>
      </c>
      <c r="K290" s="256"/>
      <c r="L290" s="299" t="str">
        <f>IFERROR(VLOOKUP($E290,Beíró!$B:$T,10,FALSE),"")</f>
        <v/>
      </c>
      <c r="M290" s="300" t="str">
        <f>IFERROR(VLOOKUP($E290,Beíró!$B:$T,11,FALSE),"")</f>
        <v/>
      </c>
      <c r="N290" s="300" t="str">
        <f>IFERROR(VLOOKUP($E290,Beíró!$B:$T,12,FALSE),"")</f>
        <v/>
      </c>
      <c r="O290" s="301" t="str">
        <f>IFERROR(VLOOKUP($E290,Beíró!$B:$T,13,FALSE),"")</f>
        <v/>
      </c>
      <c r="P290" s="303">
        <f>IFERROR(VLOOKUP($E290,'Eredmények rsz szerint'!B:P,14,FALSE),0)</f>
        <v>0</v>
      </c>
      <c r="Q290" s="365" t="str">
        <f t="shared" ref="Q290" si="248">IF((P290-P284)&gt;0,P290-P284,"-")</f>
        <v>-</v>
      </c>
      <c r="R290" s="366"/>
      <c r="S290" s="82" t="str">
        <f>IFERROR(IF(VLOOKUP(E290,Beíró!B:T,19,FALSE)-D290=0,"ok","hiba"),"")</f>
        <v/>
      </c>
      <c r="T290" s="82" t="str">
        <f>IFERROR(IF(VLOOKUP(E290,Beíró!B:T,17,FALSE)-P290=0,"ok","hiba"),"")</f>
        <v/>
      </c>
    </row>
    <row r="291" spans="3:20" ht="19.95" hidden="1" customHeight="1" outlineLevel="1" x14ac:dyDescent="0.25">
      <c r="C291" s="364" t="s">
        <v>15</v>
      </c>
      <c r="D291" s="256">
        <v>8</v>
      </c>
      <c r="E291" s="256" t="str">
        <f>IFERROR(VLOOKUP(D291,'Eredmények rsz szerint'!$P$284:$T$298,4,FALSE),"")</f>
        <v/>
      </c>
      <c r="F291" s="255" t="str">
        <f>IFERROR(VLOOKUP($E291,Rajtlista!$B:$I,2,FALSE),"")</f>
        <v/>
      </c>
      <c r="G291" s="256" t="str">
        <f t="shared" si="242"/>
        <v>7.</v>
      </c>
      <c r="H291" s="428" t="str">
        <f>IFERROR(VLOOKUP($E291,Rajtlista!$B:$I,4,FALSE),"")</f>
        <v/>
      </c>
      <c r="I291" s="331" t="str">
        <f>IFERROR(VLOOKUP($E291,Rajtlista!$B:$I,5,FALSE),"")</f>
        <v/>
      </c>
      <c r="J291" s="443" t="str">
        <f>IFERROR(VLOOKUP($E291,Rajtlista!$B:$I,6,FALSE),"")</f>
        <v/>
      </c>
      <c r="K291" s="256"/>
      <c r="L291" s="299" t="str">
        <f>IFERROR(VLOOKUP($E291,Beíró!$B:$T,10,FALSE),"")</f>
        <v/>
      </c>
      <c r="M291" s="300" t="str">
        <f>IFERROR(VLOOKUP($E291,Beíró!$B:$T,11,FALSE),"")</f>
        <v/>
      </c>
      <c r="N291" s="300" t="str">
        <f>IFERROR(VLOOKUP($E291,Beíró!$B:$T,12,FALSE),"")</f>
        <v/>
      </c>
      <c r="O291" s="301" t="str">
        <f>IFERROR(VLOOKUP($E291,Beíró!$B:$T,13,FALSE),"")</f>
        <v/>
      </c>
      <c r="P291" s="303">
        <f>IFERROR(VLOOKUP($E291,'Eredmények rsz szerint'!B:P,14,FALSE),0)</f>
        <v>0</v>
      </c>
      <c r="Q291" s="365" t="str">
        <f t="shared" ref="Q291" si="249">IF((P291-P284)&gt;0,P291-P284,"-")</f>
        <v>-</v>
      </c>
      <c r="R291" s="366"/>
      <c r="S291" s="82" t="str">
        <f>IFERROR(IF(VLOOKUP(E291,Beíró!B:T,19,FALSE)-D291=0,"ok","hiba"),"")</f>
        <v/>
      </c>
      <c r="T291" s="82" t="str">
        <f>IFERROR(IF(VLOOKUP(E291,Beíró!B:T,17,FALSE)-P291=0,"ok","hiba"),"")</f>
        <v/>
      </c>
    </row>
    <row r="292" spans="3:20" ht="19.95" hidden="1" customHeight="1" outlineLevel="1" x14ac:dyDescent="0.25">
      <c r="C292" s="364" t="s">
        <v>16</v>
      </c>
      <c r="D292" s="256">
        <v>9</v>
      </c>
      <c r="E292" s="256" t="str">
        <f>IFERROR(VLOOKUP(D292,'Eredmények rsz szerint'!$P$284:$T$298,4,FALSE),"")</f>
        <v/>
      </c>
      <c r="F292" s="255" t="str">
        <f>IFERROR(VLOOKUP($E292,Rajtlista!$B:$I,2,FALSE),"")</f>
        <v/>
      </c>
      <c r="G292" s="256" t="str">
        <f t="shared" si="242"/>
        <v>8.</v>
      </c>
      <c r="H292" s="428" t="str">
        <f>IFERROR(VLOOKUP($E292,Rajtlista!$B:$I,4,FALSE),"")</f>
        <v/>
      </c>
      <c r="I292" s="331" t="str">
        <f>IFERROR(VLOOKUP($E292,Rajtlista!$B:$I,5,FALSE),"")</f>
        <v/>
      </c>
      <c r="J292" s="443" t="str">
        <f>IFERROR(VLOOKUP($E292,Rajtlista!$B:$I,6,FALSE),"")</f>
        <v/>
      </c>
      <c r="K292" s="256"/>
      <c r="L292" s="299" t="str">
        <f>IFERROR(VLOOKUP($E292,Beíró!$B:$T,10,FALSE),"")</f>
        <v/>
      </c>
      <c r="M292" s="300" t="str">
        <f>IFERROR(VLOOKUP($E292,Beíró!$B:$T,11,FALSE),"")</f>
        <v/>
      </c>
      <c r="N292" s="300" t="str">
        <f>IFERROR(VLOOKUP($E292,Beíró!$B:$T,12,FALSE),"")</f>
        <v/>
      </c>
      <c r="O292" s="301" t="str">
        <f>IFERROR(VLOOKUP($E292,Beíró!$B:$T,13,FALSE),"")</f>
        <v/>
      </c>
      <c r="P292" s="303">
        <f>IFERROR(VLOOKUP($E292,'Eredmények rsz szerint'!B:P,14,FALSE),0)</f>
        <v>0</v>
      </c>
      <c r="Q292" s="365" t="str">
        <f t="shared" ref="Q292" si="250">IF((P292-P284)&gt;0,P292-P284,"-")</f>
        <v>-</v>
      </c>
      <c r="R292" s="366"/>
      <c r="S292" s="82" t="str">
        <f>IFERROR(IF(VLOOKUP(E292,Beíró!B:T,19,FALSE)-D292=0,"ok","hiba"),"")</f>
        <v/>
      </c>
      <c r="T292" s="82" t="str">
        <f>IFERROR(IF(VLOOKUP(E292,Beíró!B:T,17,FALSE)-P292=0,"ok","hiba"),"")</f>
        <v/>
      </c>
    </row>
    <row r="293" spans="3:20" ht="19.95" hidden="1" customHeight="1" outlineLevel="1" x14ac:dyDescent="0.25">
      <c r="C293" s="364" t="s">
        <v>17</v>
      </c>
      <c r="D293" s="256">
        <v>10</v>
      </c>
      <c r="E293" s="256" t="str">
        <f>IFERROR(VLOOKUP(D293,'Eredmények rsz szerint'!$P$284:$T$298,4,FALSE),"")</f>
        <v/>
      </c>
      <c r="F293" s="255" t="str">
        <f>IFERROR(VLOOKUP($E293,Rajtlista!$B:$I,2,FALSE),"")</f>
        <v/>
      </c>
      <c r="G293" s="256" t="str">
        <f t="shared" si="242"/>
        <v>9.</v>
      </c>
      <c r="H293" s="428" t="str">
        <f>IFERROR(VLOOKUP($E293,Rajtlista!$B:$I,4,FALSE),"")</f>
        <v/>
      </c>
      <c r="I293" s="331" t="str">
        <f>IFERROR(VLOOKUP($E293,Rajtlista!$B:$I,5,FALSE),"")</f>
        <v/>
      </c>
      <c r="J293" s="443" t="str">
        <f>IFERROR(VLOOKUP($E293,Rajtlista!$B:$I,6,FALSE),"")</f>
        <v/>
      </c>
      <c r="K293" s="256"/>
      <c r="L293" s="299" t="str">
        <f>IFERROR(VLOOKUP($E293,Beíró!$B:$T,10,FALSE),"")</f>
        <v/>
      </c>
      <c r="M293" s="300" t="str">
        <f>IFERROR(VLOOKUP($E293,Beíró!$B:$T,11,FALSE),"")</f>
        <v/>
      </c>
      <c r="N293" s="300" t="str">
        <f>IFERROR(VLOOKUP($E293,Beíró!$B:$T,12,FALSE),"")</f>
        <v/>
      </c>
      <c r="O293" s="301" t="str">
        <f>IFERROR(VLOOKUP($E293,Beíró!$B:$T,13,FALSE),"")</f>
        <v/>
      </c>
      <c r="P293" s="303">
        <f>IFERROR(VLOOKUP($E293,'Eredmények rsz szerint'!B:P,14,FALSE),0)</f>
        <v>0</v>
      </c>
      <c r="Q293" s="365" t="str">
        <f t="shared" ref="Q293" si="251">IF((P293-P284)&gt;0,P293-P284,"-")</f>
        <v>-</v>
      </c>
      <c r="R293" s="366"/>
      <c r="S293" s="82" t="str">
        <f>IFERROR(IF(VLOOKUP(E293,Beíró!B:T,19,FALSE)-D293=0,"ok","hiba"),"")</f>
        <v/>
      </c>
      <c r="T293" s="82" t="str">
        <f>IFERROR(IF(VLOOKUP(E293,Beíró!B:T,17,FALSE)-P293=0,"ok","hiba"),"")</f>
        <v/>
      </c>
    </row>
    <row r="294" spans="3:20" ht="19.95" hidden="1" customHeight="1" outlineLevel="1" x14ac:dyDescent="0.25">
      <c r="C294" s="364" t="s">
        <v>18</v>
      </c>
      <c r="D294" s="256">
        <v>11</v>
      </c>
      <c r="E294" s="256" t="str">
        <f>IFERROR(VLOOKUP(D294,'Eredmények rsz szerint'!$P$284:$T$298,4,FALSE),"")</f>
        <v/>
      </c>
      <c r="F294" s="255" t="str">
        <f>IFERROR(VLOOKUP($E294,Rajtlista!$B:$I,2,FALSE),"")</f>
        <v/>
      </c>
      <c r="G294" s="256" t="str">
        <f t="shared" si="242"/>
        <v>10.</v>
      </c>
      <c r="H294" s="428" t="str">
        <f>IFERROR(VLOOKUP($E294,Rajtlista!$B:$I,4,FALSE),"")</f>
        <v/>
      </c>
      <c r="I294" s="331" t="str">
        <f>IFERROR(VLOOKUP($E294,Rajtlista!$B:$I,5,FALSE),"")</f>
        <v/>
      </c>
      <c r="J294" s="443" t="str">
        <f>IFERROR(VLOOKUP($E294,Rajtlista!$B:$I,6,FALSE),"")</f>
        <v/>
      </c>
      <c r="K294" s="256"/>
      <c r="L294" s="299" t="str">
        <f>IFERROR(VLOOKUP($E294,Beíró!$B:$T,10,FALSE),"")</f>
        <v/>
      </c>
      <c r="M294" s="300" t="str">
        <f>IFERROR(VLOOKUP($E294,Beíró!$B:$T,11,FALSE),"")</f>
        <v/>
      </c>
      <c r="N294" s="300" t="str">
        <f>IFERROR(VLOOKUP($E294,Beíró!$B:$T,12,FALSE),"")</f>
        <v/>
      </c>
      <c r="O294" s="301" t="str">
        <f>IFERROR(VLOOKUP($E294,Beíró!$B:$T,13,FALSE),"")</f>
        <v/>
      </c>
      <c r="P294" s="303">
        <f>IFERROR(VLOOKUP($E294,'Eredmények rsz szerint'!B:P,14,FALSE),0)</f>
        <v>0</v>
      </c>
      <c r="Q294" s="365" t="str">
        <f t="shared" ref="Q294" si="252">IF((P294-P284)&gt;0,P294-P284,"-")</f>
        <v>-</v>
      </c>
      <c r="R294" s="366"/>
      <c r="S294" s="82" t="str">
        <f>IFERROR(IF(VLOOKUP(E294,Beíró!B:T,19,FALSE)-D294=0,"ok","hiba"),"")</f>
        <v/>
      </c>
      <c r="T294" s="82" t="str">
        <f>IFERROR(IF(VLOOKUP(E294,Beíró!B:T,17,FALSE)-P294=0,"ok","hiba"),"")</f>
        <v/>
      </c>
    </row>
    <row r="295" spans="3:20" ht="19.95" hidden="1" customHeight="1" outlineLevel="1" x14ac:dyDescent="0.25">
      <c r="C295" s="364" t="s">
        <v>19</v>
      </c>
      <c r="D295" s="256">
        <v>12</v>
      </c>
      <c r="E295" s="256" t="str">
        <f>IFERROR(VLOOKUP(D295,'Eredmények rsz szerint'!$P$284:$T$298,4,FALSE),"")</f>
        <v/>
      </c>
      <c r="F295" s="255" t="str">
        <f>IFERROR(VLOOKUP($E295,Rajtlista!$B:$I,2,FALSE),"")</f>
        <v/>
      </c>
      <c r="G295" s="256" t="str">
        <f t="shared" si="242"/>
        <v>11.</v>
      </c>
      <c r="H295" s="428" t="str">
        <f>IFERROR(VLOOKUP($E295,Rajtlista!$B:$I,4,FALSE),"")</f>
        <v/>
      </c>
      <c r="I295" s="331" t="str">
        <f>IFERROR(VLOOKUP($E295,Rajtlista!$B:$I,5,FALSE),"")</f>
        <v/>
      </c>
      <c r="J295" s="443" t="str">
        <f>IFERROR(VLOOKUP($E295,Rajtlista!$B:$I,6,FALSE),"")</f>
        <v/>
      </c>
      <c r="K295" s="256"/>
      <c r="L295" s="299" t="str">
        <f>IFERROR(VLOOKUP($E295,Beíró!$B:$T,10,FALSE),"")</f>
        <v/>
      </c>
      <c r="M295" s="300" t="str">
        <f>IFERROR(VLOOKUP($E295,Beíró!$B:$T,11,FALSE),"")</f>
        <v/>
      </c>
      <c r="N295" s="300" t="str">
        <f>IFERROR(VLOOKUP($E295,Beíró!$B:$T,12,FALSE),"")</f>
        <v/>
      </c>
      <c r="O295" s="301" t="str">
        <f>IFERROR(VLOOKUP($E295,Beíró!$B:$T,13,FALSE),"")</f>
        <v/>
      </c>
      <c r="P295" s="303">
        <f>IFERROR(VLOOKUP($E295,'Eredmények rsz szerint'!B:P,14,FALSE),0)</f>
        <v>0</v>
      </c>
      <c r="Q295" s="365" t="str">
        <f t="shared" ref="Q295" si="253">IF((P295-P284)&gt;0,P295-P284,"-")</f>
        <v>-</v>
      </c>
      <c r="R295" s="366"/>
      <c r="S295" s="82" t="str">
        <f>IFERROR(IF(VLOOKUP(E295,Beíró!B:T,19,FALSE)-D295=0,"ok","hiba"),"")</f>
        <v/>
      </c>
      <c r="T295" s="82" t="str">
        <f>IFERROR(IF(VLOOKUP(E295,Beíró!B:T,17,FALSE)-P295=0,"ok","hiba"),"")</f>
        <v/>
      </c>
    </row>
    <row r="296" spans="3:20" ht="19.95" hidden="1" customHeight="1" outlineLevel="1" x14ac:dyDescent="0.25">
      <c r="C296" s="364" t="s">
        <v>20</v>
      </c>
      <c r="D296" s="256">
        <v>13</v>
      </c>
      <c r="E296" s="256" t="str">
        <f>IFERROR(VLOOKUP(D296,'Eredmények rsz szerint'!$P$284:$T$298,4,FALSE),"")</f>
        <v/>
      </c>
      <c r="F296" s="255" t="str">
        <f>IFERROR(VLOOKUP($E296,Rajtlista!$B:$I,2,FALSE),"")</f>
        <v/>
      </c>
      <c r="G296" s="256" t="str">
        <f t="shared" si="242"/>
        <v>12.</v>
      </c>
      <c r="H296" s="428" t="str">
        <f>IFERROR(VLOOKUP($E296,Rajtlista!$B:$I,4,FALSE),"")</f>
        <v/>
      </c>
      <c r="I296" s="331" t="str">
        <f>IFERROR(VLOOKUP($E296,Rajtlista!$B:$I,5,FALSE),"")</f>
        <v/>
      </c>
      <c r="J296" s="443" t="str">
        <f>IFERROR(VLOOKUP($E296,Rajtlista!$B:$I,6,FALSE),"")</f>
        <v/>
      </c>
      <c r="K296" s="256"/>
      <c r="L296" s="299" t="str">
        <f>IFERROR(VLOOKUP($E296,Beíró!$B:$T,10,FALSE),"")</f>
        <v/>
      </c>
      <c r="M296" s="300" t="str">
        <f>IFERROR(VLOOKUP($E296,Beíró!$B:$T,11,FALSE),"")</f>
        <v/>
      </c>
      <c r="N296" s="300" t="str">
        <f>IFERROR(VLOOKUP($E296,Beíró!$B:$T,12,FALSE),"")</f>
        <v/>
      </c>
      <c r="O296" s="301" t="str">
        <f>IFERROR(VLOOKUP($E296,Beíró!$B:$T,13,FALSE),"")</f>
        <v/>
      </c>
      <c r="P296" s="303">
        <f>IFERROR(VLOOKUP($E296,'Eredmények rsz szerint'!B:P,14,FALSE),0)</f>
        <v>0</v>
      </c>
      <c r="Q296" s="365" t="str">
        <f t="shared" ref="Q296" si="254">IF((P296-P284)&gt;0,P296-P284,"-")</f>
        <v>-</v>
      </c>
      <c r="R296" s="366"/>
      <c r="S296" s="82" t="str">
        <f>IFERROR(IF(VLOOKUP(E296,Beíró!B:T,19,FALSE)-D296=0,"ok","hiba"),"")</f>
        <v/>
      </c>
      <c r="T296" s="82" t="str">
        <f>IFERROR(IF(VLOOKUP(E296,Beíró!B:T,17,FALSE)-P296=0,"ok","hiba"),"")</f>
        <v/>
      </c>
    </row>
    <row r="297" spans="3:20" ht="19.95" hidden="1" customHeight="1" outlineLevel="1" x14ac:dyDescent="0.25">
      <c r="C297" s="364" t="s">
        <v>21</v>
      </c>
      <c r="D297" s="256">
        <v>14</v>
      </c>
      <c r="E297" s="256" t="str">
        <f>IFERROR(VLOOKUP(D297,'Eredmények rsz szerint'!$P$284:$T$298,4,FALSE),"")</f>
        <v/>
      </c>
      <c r="F297" s="255" t="str">
        <f>IFERROR(VLOOKUP($E297,Rajtlista!$B:$I,2,FALSE),"")</f>
        <v/>
      </c>
      <c r="G297" s="256" t="str">
        <f t="shared" si="242"/>
        <v>13.</v>
      </c>
      <c r="H297" s="428" t="str">
        <f>IFERROR(VLOOKUP($E297,Rajtlista!$B:$I,4,FALSE),"")</f>
        <v/>
      </c>
      <c r="I297" s="331" t="str">
        <f>IFERROR(VLOOKUP($E297,Rajtlista!$B:$I,5,FALSE),"")</f>
        <v/>
      </c>
      <c r="J297" s="443" t="str">
        <f>IFERROR(VLOOKUP($E297,Rajtlista!$B:$I,6,FALSE),"")</f>
        <v/>
      </c>
      <c r="K297" s="256"/>
      <c r="L297" s="299" t="str">
        <f>IFERROR(VLOOKUP($E297,Beíró!$B:$T,10,FALSE),"")</f>
        <v/>
      </c>
      <c r="M297" s="300" t="str">
        <f>IFERROR(VLOOKUP($E297,Beíró!$B:$T,11,FALSE),"")</f>
        <v/>
      </c>
      <c r="N297" s="300" t="str">
        <f>IFERROR(VLOOKUP($E297,Beíró!$B:$T,12,FALSE),"")</f>
        <v/>
      </c>
      <c r="O297" s="301" t="str">
        <f>IFERROR(VLOOKUP($E297,Beíró!$B:$T,13,FALSE),"")</f>
        <v/>
      </c>
      <c r="P297" s="303">
        <f>IFERROR(VLOOKUP($E297,'Eredmények rsz szerint'!B:P,14,FALSE),0)</f>
        <v>0</v>
      </c>
      <c r="Q297" s="365" t="str">
        <f t="shared" ref="Q297" si="255">IF((P297-P284)&gt;0,P297-P284,"-")</f>
        <v>-</v>
      </c>
      <c r="R297" s="366"/>
      <c r="S297" s="82" t="str">
        <f>IFERROR(IF(VLOOKUP(E297,Beíró!B:T,19,FALSE)-D297=0,"ok","hiba"),"")</f>
        <v/>
      </c>
      <c r="T297" s="82" t="str">
        <f>IFERROR(IF(VLOOKUP(E297,Beíró!B:T,17,FALSE)-P297=0,"ok","hiba"),"")</f>
        <v/>
      </c>
    </row>
    <row r="298" spans="3:20" ht="19.95" hidden="1" customHeight="1" outlineLevel="1" x14ac:dyDescent="0.25">
      <c r="C298" s="364" t="s">
        <v>22</v>
      </c>
      <c r="D298" s="256">
        <v>15</v>
      </c>
      <c r="E298" s="256" t="str">
        <f>IFERROR(VLOOKUP(D298,'Eredmények rsz szerint'!$P$284:$T$298,4,FALSE),"")</f>
        <v/>
      </c>
      <c r="F298" s="255" t="str">
        <f>IFERROR(VLOOKUP($E298,Rajtlista!$B:$I,2,FALSE),"")</f>
        <v/>
      </c>
      <c r="G298" s="256" t="str">
        <f t="shared" si="242"/>
        <v>14.</v>
      </c>
      <c r="H298" s="428" t="str">
        <f>IFERROR(VLOOKUP($E298,Rajtlista!$B:$I,4,FALSE),"")</f>
        <v/>
      </c>
      <c r="I298" s="331" t="str">
        <f>IFERROR(VLOOKUP($E298,Rajtlista!$B:$I,5,FALSE),"")</f>
        <v/>
      </c>
      <c r="J298" s="443" t="str">
        <f>IFERROR(VLOOKUP($E298,Rajtlista!$B:$I,6,FALSE),"")</f>
        <v/>
      </c>
      <c r="K298" s="256"/>
      <c r="L298" s="299" t="str">
        <f>IFERROR(VLOOKUP($E298,Beíró!$B:$T,10,FALSE),"")</f>
        <v/>
      </c>
      <c r="M298" s="300" t="str">
        <f>IFERROR(VLOOKUP($E298,Beíró!$B:$T,11,FALSE),"")</f>
        <v/>
      </c>
      <c r="N298" s="300" t="str">
        <f>IFERROR(VLOOKUP($E298,Beíró!$B:$T,12,FALSE),"")</f>
        <v/>
      </c>
      <c r="O298" s="301" t="str">
        <f>IFERROR(VLOOKUP($E298,Beíró!$B:$T,13,FALSE),"")</f>
        <v/>
      </c>
      <c r="P298" s="303">
        <f>IFERROR(VLOOKUP($E298,'Eredmények rsz szerint'!B:P,14,FALSE),0)</f>
        <v>0</v>
      </c>
      <c r="Q298" s="365" t="str">
        <f t="shared" ref="Q298" si="256">IF((P298-P284)&gt;0,P298-P284,"-")</f>
        <v>-</v>
      </c>
      <c r="R298" s="366"/>
      <c r="S298" s="82" t="str">
        <f>IFERROR(IF(VLOOKUP(E298,Beíró!B:T,19,FALSE)-D298=0,"ok","hiba"),"")</f>
        <v/>
      </c>
      <c r="T298" s="82" t="str">
        <f>IFERROR(IF(VLOOKUP(E298,Beíró!B:T,17,FALSE)-P298=0,"ok","hiba"),"")</f>
        <v/>
      </c>
    </row>
    <row r="299" spans="3:20" ht="19.95" customHeight="1" outlineLevel="1" thickBot="1" x14ac:dyDescent="0.3">
      <c r="C299" s="334"/>
      <c r="D299" s="336"/>
      <c r="E299" s="367">
        <v>0</v>
      </c>
      <c r="F299" s="335"/>
      <c r="G299" s="336"/>
      <c r="H299" s="429"/>
      <c r="I299" s="336"/>
      <c r="J299" s="432"/>
      <c r="K299" s="336"/>
      <c r="L299" s="337"/>
      <c r="M299" s="337"/>
      <c r="N299" s="337"/>
      <c r="O299" s="337"/>
      <c r="P299" s="339"/>
      <c r="Q299" s="368"/>
      <c r="R299" s="357"/>
      <c r="S299" s="82" t="str">
        <f>IFERROR(IF(VLOOKUP(E299,Beíró!B:T,19,FALSE)-D299=0,"ok","hiba"),"")</f>
        <v/>
      </c>
      <c r="T299" s="82" t="str">
        <f>IFERROR(IF(VLOOKUP(E299,Beíró!B:T,17,FALSE)-P299=0,"ok","hiba"),"")</f>
        <v/>
      </c>
    </row>
    <row r="300" spans="3:20" s="359" customFormat="1" ht="19.95" customHeight="1" x14ac:dyDescent="0.25">
      <c r="C300" s="369"/>
      <c r="D300" s="370"/>
      <c r="E300" s="370">
        <f>+Rajtlista!B300</f>
        <v>0</v>
      </c>
      <c r="F300" s="371"/>
      <c r="G300" s="370"/>
      <c r="H300" s="440"/>
      <c r="I300" s="370"/>
      <c r="J300" s="444"/>
      <c r="K300" s="373"/>
      <c r="L300" s="374" t="e">
        <f>'Lövészet beíró'!G294</f>
        <v>#N/A</v>
      </c>
      <c r="M300" s="281" t="e">
        <f>'Lövészet beíró'!H294</f>
        <v>#N/A</v>
      </c>
      <c r="N300" s="281" t="e">
        <f>'Lövészet beíró'!I294</f>
        <v>#N/A</v>
      </c>
      <c r="O300" s="282" t="e">
        <f>'Lövészet beíró'!J294</f>
        <v>#N/A</v>
      </c>
      <c r="P300" s="375"/>
      <c r="Q300" s="376"/>
      <c r="R300" s="357"/>
      <c r="S300" s="82" t="str">
        <f>IFERROR(IF(VLOOKUP(E300,Beíró!B:T,19,FALSE)-D300=0,"ok","hiba"),"")</f>
        <v/>
      </c>
      <c r="T300" s="82" t="str">
        <f>IFERROR(IF(VLOOKUP(E300,Beíró!B:T,17,FALSE)-P300=0,"ok","hiba"),"")</f>
        <v/>
      </c>
    </row>
    <row r="301" spans="3:20" ht="19.95" hidden="1" customHeight="1" outlineLevel="1" x14ac:dyDescent="0.25">
      <c r="C301" s="360" t="s">
        <v>5</v>
      </c>
      <c r="D301" s="288">
        <v>1</v>
      </c>
      <c r="E301" s="253" t="str">
        <f>IFERROR(VLOOKUP(D301,'Eredmények rsz szerint'!$P$301:$T$315,4,FALSE),"")</f>
        <v/>
      </c>
      <c r="F301" s="287" t="str">
        <f>IFERROR(VLOOKUP($E301,Rajtlista!$B:$I,2,FALSE),"")</f>
        <v/>
      </c>
      <c r="G301" s="288">
        <f>+C300</f>
        <v>0</v>
      </c>
      <c r="H301" s="427" t="str">
        <f>IFERROR(VLOOKUP($E301,Rajtlista!$B:$I,4,FALSE),"")</f>
        <v/>
      </c>
      <c r="I301" s="328" t="str">
        <f>IFERROR(VLOOKUP($E301,Rajtlista!$B:$I,5,FALSE),"")</f>
        <v/>
      </c>
      <c r="J301" s="442" t="str">
        <f>IFERROR(VLOOKUP($E301,Rajtlista!$B:$I,6,FALSE),"")</f>
        <v/>
      </c>
      <c r="K301" s="288"/>
      <c r="L301" s="291" t="str">
        <f>IFERROR(VLOOKUP($E301,Beíró!$B:$T,10,FALSE),"")</f>
        <v/>
      </c>
      <c r="M301" s="292" t="str">
        <f>IFERROR(VLOOKUP($E301,Beíró!$B:$T,11,FALSE),"")</f>
        <v/>
      </c>
      <c r="N301" s="292" t="str">
        <f>IFERROR(VLOOKUP($E301,Beíró!$B:$T,12,FALSE),"")</f>
        <v/>
      </c>
      <c r="O301" s="293" t="str">
        <f>IFERROR(VLOOKUP($E301,Beíró!$B:$T,13,FALSE),"")</f>
        <v/>
      </c>
      <c r="P301" s="295">
        <f>IFERROR(VLOOKUP($E301,'Eredmények rsz szerint'!B:P,14,FALSE),0)</f>
        <v>0</v>
      </c>
      <c r="Q301" s="362" t="str">
        <f t="shared" ref="Q301" si="257">IF((P301-P301)&gt;0,P301-P301,"-")</f>
        <v>-</v>
      </c>
      <c r="R301" s="363"/>
      <c r="S301" s="82" t="str">
        <f>IFERROR(IF(VLOOKUP(E301,Beíró!B:T,19,FALSE)-D301=0,"ok","hiba"),"")</f>
        <v/>
      </c>
      <c r="T301" s="82" t="str">
        <f>IFERROR(IF(VLOOKUP(E301,Beíró!B:T,17,FALSE)-P301=0,"ok","hiba"),"")</f>
        <v/>
      </c>
    </row>
    <row r="302" spans="3:20" ht="19.95" hidden="1" customHeight="1" outlineLevel="1" x14ac:dyDescent="0.25">
      <c r="C302" s="364" t="s">
        <v>6</v>
      </c>
      <c r="D302" s="256">
        <v>2</v>
      </c>
      <c r="E302" s="256" t="str">
        <f>IFERROR(VLOOKUP(D302,'Eredmények rsz szerint'!$P$301:$T$315,4,FALSE),"")</f>
        <v/>
      </c>
      <c r="F302" s="255" t="str">
        <f>IFERROR(VLOOKUP($E302,Rajtlista!$B:$I,2,FALSE),"")</f>
        <v/>
      </c>
      <c r="G302" s="256" t="str">
        <f t="shared" ref="G302:G315" si="258">+C301</f>
        <v>I.</v>
      </c>
      <c r="H302" s="428" t="str">
        <f>IFERROR(VLOOKUP($E302,Rajtlista!$B:$I,4,FALSE),"")</f>
        <v/>
      </c>
      <c r="I302" s="331" t="str">
        <f>IFERROR(VLOOKUP($E302,Rajtlista!$B:$I,5,FALSE),"")</f>
        <v/>
      </c>
      <c r="J302" s="443" t="str">
        <f>IFERROR(VLOOKUP($E302,Rajtlista!$B:$I,6,FALSE),"")</f>
        <v/>
      </c>
      <c r="K302" s="256"/>
      <c r="L302" s="299" t="str">
        <f>IFERROR(VLOOKUP($E302,Beíró!$B:$T,10,FALSE),"")</f>
        <v/>
      </c>
      <c r="M302" s="300" t="str">
        <f>IFERROR(VLOOKUP($E302,Beíró!$B:$T,11,FALSE),"")</f>
        <v/>
      </c>
      <c r="N302" s="300" t="str">
        <f>IFERROR(VLOOKUP($E302,Beíró!$B:$T,12,FALSE),"")</f>
        <v/>
      </c>
      <c r="O302" s="301" t="str">
        <f>IFERROR(VLOOKUP($E302,Beíró!$B:$T,13,FALSE),"")</f>
        <v/>
      </c>
      <c r="P302" s="303">
        <f>IFERROR(VLOOKUP($E302,'Eredmények rsz szerint'!B:P,14,FALSE),0)</f>
        <v>0</v>
      </c>
      <c r="Q302" s="365" t="str">
        <f t="shared" ref="Q302" si="259">IF((P302-P301)&gt;0,P302-P301,"-")</f>
        <v>-</v>
      </c>
      <c r="R302" s="366"/>
      <c r="S302" s="82" t="str">
        <f>IFERROR(IF(VLOOKUP(E302,Beíró!B:T,19,FALSE)-D302=0,"ok","hiba"),"")</f>
        <v/>
      </c>
      <c r="T302" s="82" t="str">
        <f>IFERROR(IF(VLOOKUP(E302,Beíró!B:T,17,FALSE)-P302=0,"ok","hiba"),"")</f>
        <v/>
      </c>
    </row>
    <row r="303" spans="3:20" ht="19.95" hidden="1" customHeight="1" outlineLevel="1" x14ac:dyDescent="0.25">
      <c r="C303" s="364" t="s">
        <v>10</v>
      </c>
      <c r="D303" s="256">
        <v>3</v>
      </c>
      <c r="E303" s="256" t="str">
        <f>IFERROR(VLOOKUP(D303,'Eredmények rsz szerint'!$P$301:$T$315,4,FALSE),"")</f>
        <v/>
      </c>
      <c r="F303" s="255" t="str">
        <f>IFERROR(VLOOKUP($E303,Rajtlista!$B:$I,2,FALSE),"")</f>
        <v/>
      </c>
      <c r="G303" s="256" t="str">
        <f t="shared" si="258"/>
        <v>II.</v>
      </c>
      <c r="H303" s="428" t="str">
        <f>IFERROR(VLOOKUP($E303,Rajtlista!$B:$I,4,FALSE),"")</f>
        <v/>
      </c>
      <c r="I303" s="331" t="str">
        <f>IFERROR(VLOOKUP($E303,Rajtlista!$B:$I,5,FALSE),"")</f>
        <v/>
      </c>
      <c r="J303" s="443" t="str">
        <f>IFERROR(VLOOKUP($E303,Rajtlista!$B:$I,6,FALSE),"")</f>
        <v/>
      </c>
      <c r="K303" s="256"/>
      <c r="L303" s="299" t="str">
        <f>IFERROR(VLOOKUP($E303,Beíró!$B:$T,10,FALSE),"")</f>
        <v/>
      </c>
      <c r="M303" s="300" t="str">
        <f>IFERROR(VLOOKUP($E303,Beíró!$B:$T,11,FALSE),"")</f>
        <v/>
      </c>
      <c r="N303" s="300" t="str">
        <f>IFERROR(VLOOKUP($E303,Beíró!$B:$T,12,FALSE),"")</f>
        <v/>
      </c>
      <c r="O303" s="301" t="str">
        <f>IFERROR(VLOOKUP($E303,Beíró!$B:$T,13,FALSE),"")</f>
        <v/>
      </c>
      <c r="P303" s="303">
        <f>IFERROR(VLOOKUP($E303,'Eredmények rsz szerint'!B:P,14,FALSE),0)</f>
        <v>0</v>
      </c>
      <c r="Q303" s="365" t="str">
        <f t="shared" ref="Q303" si="260">IF((P303-P301)&gt;0,P303-P301,"-")</f>
        <v>-</v>
      </c>
      <c r="R303" s="366"/>
      <c r="S303" s="82" t="str">
        <f>IFERROR(IF(VLOOKUP(E303,Beíró!B:T,19,FALSE)-D303=0,"ok","hiba"),"")</f>
        <v/>
      </c>
      <c r="T303" s="82" t="str">
        <f>IFERROR(IF(VLOOKUP(E303,Beíró!B:T,17,FALSE)-P303=0,"ok","hiba"),"")</f>
        <v/>
      </c>
    </row>
    <row r="304" spans="3:20" ht="19.95" hidden="1" customHeight="1" outlineLevel="1" x14ac:dyDescent="0.25">
      <c r="C304" s="364" t="s">
        <v>11</v>
      </c>
      <c r="D304" s="256">
        <v>4</v>
      </c>
      <c r="E304" s="256" t="str">
        <f>IFERROR(VLOOKUP(D304,'Eredmények rsz szerint'!$P$301:$T$315,4,FALSE),"")</f>
        <v/>
      </c>
      <c r="F304" s="255" t="str">
        <f>IFERROR(VLOOKUP($E304,Rajtlista!$B:$I,2,FALSE),"")</f>
        <v/>
      </c>
      <c r="G304" s="256" t="str">
        <f t="shared" si="258"/>
        <v>III.</v>
      </c>
      <c r="H304" s="428" t="str">
        <f>IFERROR(VLOOKUP($E304,Rajtlista!$B:$I,4,FALSE),"")</f>
        <v/>
      </c>
      <c r="I304" s="331" t="str">
        <f>IFERROR(VLOOKUP($E304,Rajtlista!$B:$I,5,FALSE),"")</f>
        <v/>
      </c>
      <c r="J304" s="443" t="str">
        <f>IFERROR(VLOOKUP($E304,Rajtlista!$B:$I,6,FALSE),"")</f>
        <v/>
      </c>
      <c r="K304" s="256"/>
      <c r="L304" s="299" t="str">
        <f>IFERROR(VLOOKUP($E304,Beíró!$B:$T,10,FALSE),"")</f>
        <v/>
      </c>
      <c r="M304" s="300" t="str">
        <f>IFERROR(VLOOKUP($E304,Beíró!$B:$T,11,FALSE),"")</f>
        <v/>
      </c>
      <c r="N304" s="300" t="str">
        <f>IFERROR(VLOOKUP($E304,Beíró!$B:$T,12,FALSE),"")</f>
        <v/>
      </c>
      <c r="O304" s="301" t="str">
        <f>IFERROR(VLOOKUP($E304,Beíró!$B:$T,13,FALSE),"")</f>
        <v/>
      </c>
      <c r="P304" s="303">
        <f>IFERROR(VLOOKUP($E304,'Eredmények rsz szerint'!B:P,14,FALSE),0)</f>
        <v>0</v>
      </c>
      <c r="Q304" s="365" t="str">
        <f t="shared" ref="Q304" si="261">IF((P304-P301)&gt;0,P304-P301,"-")</f>
        <v>-</v>
      </c>
      <c r="R304" s="366"/>
      <c r="S304" s="82" t="str">
        <f>IFERROR(IF(VLOOKUP(E304,Beíró!B:T,19,FALSE)-D304=0,"ok","hiba"),"")</f>
        <v/>
      </c>
      <c r="T304" s="82" t="str">
        <f>IFERROR(IF(VLOOKUP(E304,Beíró!B:T,17,FALSE)-P304=0,"ok","hiba"),"")</f>
        <v/>
      </c>
    </row>
    <row r="305" spans="3:20" ht="19.95" hidden="1" customHeight="1" outlineLevel="1" x14ac:dyDescent="0.25">
      <c r="C305" s="364" t="s">
        <v>12</v>
      </c>
      <c r="D305" s="256">
        <v>5</v>
      </c>
      <c r="E305" s="256" t="str">
        <f>IFERROR(VLOOKUP(D305,'Eredmények rsz szerint'!$P$301:$T$315,4,FALSE),"")</f>
        <v/>
      </c>
      <c r="F305" s="255" t="str">
        <f>IFERROR(VLOOKUP($E305,Rajtlista!$B:$I,2,FALSE),"")</f>
        <v/>
      </c>
      <c r="G305" s="256" t="str">
        <f t="shared" si="258"/>
        <v>4.</v>
      </c>
      <c r="H305" s="428" t="str">
        <f>IFERROR(VLOOKUP($E305,Rajtlista!$B:$I,4,FALSE),"")</f>
        <v/>
      </c>
      <c r="I305" s="331" t="str">
        <f>IFERROR(VLOOKUP($E305,Rajtlista!$B:$I,5,FALSE),"")</f>
        <v/>
      </c>
      <c r="J305" s="443" t="str">
        <f>IFERROR(VLOOKUP($E305,Rajtlista!$B:$I,6,FALSE),"")</f>
        <v/>
      </c>
      <c r="K305" s="256"/>
      <c r="L305" s="299" t="str">
        <f>IFERROR(VLOOKUP($E305,Beíró!$B:$T,10,FALSE),"")</f>
        <v/>
      </c>
      <c r="M305" s="300" t="str">
        <f>IFERROR(VLOOKUP($E305,Beíró!$B:$T,11,FALSE),"")</f>
        <v/>
      </c>
      <c r="N305" s="300" t="str">
        <f>IFERROR(VLOOKUP($E305,Beíró!$B:$T,12,FALSE),"")</f>
        <v/>
      </c>
      <c r="O305" s="301" t="str">
        <f>IFERROR(VLOOKUP($E305,Beíró!$B:$T,13,FALSE),"")</f>
        <v/>
      </c>
      <c r="P305" s="303">
        <f>IFERROR(VLOOKUP($E305,'Eredmények rsz szerint'!B:P,14,FALSE),0)</f>
        <v>0</v>
      </c>
      <c r="Q305" s="365" t="str">
        <f t="shared" ref="Q305" si="262">IF((P305-P301)&gt;0,P305-P301,"-")</f>
        <v>-</v>
      </c>
      <c r="R305" s="366"/>
      <c r="S305" s="82" t="str">
        <f>IFERROR(IF(VLOOKUP(E305,Beíró!B:T,19,FALSE)-D305=0,"ok","hiba"),"")</f>
        <v/>
      </c>
      <c r="T305" s="82" t="str">
        <f>IFERROR(IF(VLOOKUP(E305,Beíró!B:T,17,FALSE)-P305=0,"ok","hiba"),"")</f>
        <v/>
      </c>
    </row>
    <row r="306" spans="3:20" ht="19.95" hidden="1" customHeight="1" outlineLevel="1" x14ac:dyDescent="0.25">
      <c r="C306" s="364" t="s">
        <v>13</v>
      </c>
      <c r="D306" s="256">
        <v>6</v>
      </c>
      <c r="E306" s="256" t="str">
        <f>IFERROR(VLOOKUP(D306,'Eredmények rsz szerint'!$P$301:$T$315,4,FALSE),"")</f>
        <v/>
      </c>
      <c r="F306" s="255" t="str">
        <f>IFERROR(VLOOKUP($E306,Rajtlista!$B:$I,2,FALSE),"")</f>
        <v/>
      </c>
      <c r="G306" s="256" t="str">
        <f t="shared" si="258"/>
        <v>5.</v>
      </c>
      <c r="H306" s="428" t="str">
        <f>IFERROR(VLOOKUP($E306,Rajtlista!$B:$I,4,FALSE),"")</f>
        <v/>
      </c>
      <c r="I306" s="331" t="str">
        <f>IFERROR(VLOOKUP($E306,Rajtlista!$B:$I,5,FALSE),"")</f>
        <v/>
      </c>
      <c r="J306" s="443" t="str">
        <f>IFERROR(VLOOKUP($E306,Rajtlista!$B:$I,6,FALSE),"")</f>
        <v/>
      </c>
      <c r="K306" s="256"/>
      <c r="L306" s="299" t="str">
        <f>IFERROR(VLOOKUP($E306,Beíró!$B:$T,10,FALSE),"")</f>
        <v/>
      </c>
      <c r="M306" s="300" t="str">
        <f>IFERROR(VLOOKUP($E306,Beíró!$B:$T,11,FALSE),"")</f>
        <v/>
      </c>
      <c r="N306" s="300" t="str">
        <f>IFERROR(VLOOKUP($E306,Beíró!$B:$T,12,FALSE),"")</f>
        <v/>
      </c>
      <c r="O306" s="301" t="str">
        <f>IFERROR(VLOOKUP($E306,Beíró!$B:$T,13,FALSE),"")</f>
        <v/>
      </c>
      <c r="P306" s="303">
        <f>IFERROR(VLOOKUP($E306,'Eredmények rsz szerint'!B:P,14,FALSE),0)</f>
        <v>0</v>
      </c>
      <c r="Q306" s="365" t="str">
        <f t="shared" ref="Q306" si="263">IF((P306-P301)&gt;0,P306-P301,"-")</f>
        <v>-</v>
      </c>
      <c r="R306" s="366"/>
      <c r="S306" s="82" t="str">
        <f>IFERROR(IF(VLOOKUP(E306,Beíró!B:T,19,FALSE)-D306=0,"ok","hiba"),"")</f>
        <v/>
      </c>
      <c r="T306" s="82" t="str">
        <f>IFERROR(IF(VLOOKUP(E306,Beíró!B:T,17,FALSE)-P306=0,"ok","hiba"),"")</f>
        <v/>
      </c>
    </row>
    <row r="307" spans="3:20" ht="19.95" hidden="1" customHeight="1" outlineLevel="1" x14ac:dyDescent="0.25">
      <c r="C307" s="364" t="s">
        <v>14</v>
      </c>
      <c r="D307" s="256">
        <v>7</v>
      </c>
      <c r="E307" s="256" t="str">
        <f>IFERROR(VLOOKUP(D307,'Eredmények rsz szerint'!$P$301:$T$315,4,FALSE),"")</f>
        <v/>
      </c>
      <c r="F307" s="255" t="str">
        <f>IFERROR(VLOOKUP($E307,Rajtlista!$B:$I,2,FALSE),"")</f>
        <v/>
      </c>
      <c r="G307" s="256" t="str">
        <f t="shared" si="258"/>
        <v>6.</v>
      </c>
      <c r="H307" s="428" t="str">
        <f>IFERROR(VLOOKUP($E307,Rajtlista!$B:$I,4,FALSE),"")</f>
        <v/>
      </c>
      <c r="I307" s="331" t="str">
        <f>IFERROR(VLOOKUP($E307,Rajtlista!$B:$I,5,FALSE),"")</f>
        <v/>
      </c>
      <c r="J307" s="443" t="str">
        <f>IFERROR(VLOOKUP($E307,Rajtlista!$B:$I,6,FALSE),"")</f>
        <v/>
      </c>
      <c r="K307" s="256"/>
      <c r="L307" s="299" t="str">
        <f>IFERROR(VLOOKUP($E307,Beíró!$B:$T,10,FALSE),"")</f>
        <v/>
      </c>
      <c r="M307" s="300" t="str">
        <f>IFERROR(VLOOKUP($E307,Beíró!$B:$T,11,FALSE),"")</f>
        <v/>
      </c>
      <c r="N307" s="300" t="str">
        <f>IFERROR(VLOOKUP($E307,Beíró!$B:$T,12,FALSE),"")</f>
        <v/>
      </c>
      <c r="O307" s="301" t="str">
        <f>IFERROR(VLOOKUP($E307,Beíró!$B:$T,13,FALSE),"")</f>
        <v/>
      </c>
      <c r="P307" s="303">
        <f>IFERROR(VLOOKUP($E307,'Eredmények rsz szerint'!B:P,14,FALSE),0)</f>
        <v>0</v>
      </c>
      <c r="Q307" s="365" t="str">
        <f t="shared" ref="Q307" si="264">IF((P307-P301)&gt;0,P307-P301,"-")</f>
        <v>-</v>
      </c>
      <c r="R307" s="366"/>
      <c r="S307" s="82" t="str">
        <f>IFERROR(IF(VLOOKUP(E307,Beíró!B:T,19,FALSE)-D307=0,"ok","hiba"),"")</f>
        <v/>
      </c>
      <c r="T307" s="82" t="str">
        <f>IFERROR(IF(VLOOKUP(E307,Beíró!B:T,17,FALSE)-P307=0,"ok","hiba"),"")</f>
        <v/>
      </c>
    </row>
    <row r="308" spans="3:20" ht="19.95" hidden="1" customHeight="1" outlineLevel="1" x14ac:dyDescent="0.25">
      <c r="C308" s="364" t="s">
        <v>15</v>
      </c>
      <c r="D308" s="256">
        <v>8</v>
      </c>
      <c r="E308" s="256" t="str">
        <f>IFERROR(VLOOKUP(D308,'Eredmények rsz szerint'!$P$301:$T$315,4,FALSE),"")</f>
        <v/>
      </c>
      <c r="F308" s="255" t="str">
        <f>IFERROR(VLOOKUP($E308,Rajtlista!$B:$I,2,FALSE),"")</f>
        <v/>
      </c>
      <c r="G308" s="256" t="str">
        <f t="shared" si="258"/>
        <v>7.</v>
      </c>
      <c r="H308" s="428" t="str">
        <f>IFERROR(VLOOKUP($E308,Rajtlista!$B:$I,4,FALSE),"")</f>
        <v/>
      </c>
      <c r="I308" s="331" t="str">
        <f>IFERROR(VLOOKUP($E308,Rajtlista!$B:$I,5,FALSE),"")</f>
        <v/>
      </c>
      <c r="J308" s="443" t="str">
        <f>IFERROR(VLOOKUP($E308,Rajtlista!$B:$I,6,FALSE),"")</f>
        <v/>
      </c>
      <c r="K308" s="256"/>
      <c r="L308" s="299" t="str">
        <f>IFERROR(VLOOKUP($E308,Beíró!$B:$T,10,FALSE),"")</f>
        <v/>
      </c>
      <c r="M308" s="300" t="str">
        <f>IFERROR(VLOOKUP($E308,Beíró!$B:$T,11,FALSE),"")</f>
        <v/>
      </c>
      <c r="N308" s="300" t="str">
        <f>IFERROR(VLOOKUP($E308,Beíró!$B:$T,12,FALSE),"")</f>
        <v/>
      </c>
      <c r="O308" s="301" t="str">
        <f>IFERROR(VLOOKUP($E308,Beíró!$B:$T,13,FALSE),"")</f>
        <v/>
      </c>
      <c r="P308" s="303">
        <f>IFERROR(VLOOKUP($E308,'Eredmények rsz szerint'!B:P,14,FALSE),0)</f>
        <v>0</v>
      </c>
      <c r="Q308" s="365" t="str">
        <f t="shared" ref="Q308" si="265">IF((P308-P301)&gt;0,P308-P301,"-")</f>
        <v>-</v>
      </c>
      <c r="R308" s="366"/>
      <c r="S308" s="82" t="str">
        <f>IFERROR(IF(VLOOKUP(E308,Beíró!B:T,19,FALSE)-D308=0,"ok","hiba"),"")</f>
        <v/>
      </c>
      <c r="T308" s="82" t="str">
        <f>IFERROR(IF(VLOOKUP(E308,Beíró!B:T,17,FALSE)-P308=0,"ok","hiba"),"")</f>
        <v/>
      </c>
    </row>
    <row r="309" spans="3:20" ht="19.95" hidden="1" customHeight="1" outlineLevel="1" x14ac:dyDescent="0.25">
      <c r="C309" s="364" t="s">
        <v>16</v>
      </c>
      <c r="D309" s="256">
        <v>9</v>
      </c>
      <c r="E309" s="256" t="str">
        <f>IFERROR(VLOOKUP(D309,'Eredmények rsz szerint'!$P$301:$T$315,4,FALSE),"")</f>
        <v/>
      </c>
      <c r="F309" s="255" t="str">
        <f>IFERROR(VLOOKUP($E309,Rajtlista!$B:$I,2,FALSE),"")</f>
        <v/>
      </c>
      <c r="G309" s="256" t="str">
        <f t="shared" si="258"/>
        <v>8.</v>
      </c>
      <c r="H309" s="428" t="str">
        <f>IFERROR(VLOOKUP($E309,Rajtlista!$B:$I,4,FALSE),"")</f>
        <v/>
      </c>
      <c r="I309" s="331" t="str">
        <f>IFERROR(VLOOKUP($E309,Rajtlista!$B:$I,5,FALSE),"")</f>
        <v/>
      </c>
      <c r="J309" s="443" t="str">
        <f>IFERROR(VLOOKUP($E309,Rajtlista!$B:$I,6,FALSE),"")</f>
        <v/>
      </c>
      <c r="K309" s="256"/>
      <c r="L309" s="299" t="str">
        <f>IFERROR(VLOOKUP($E309,Beíró!$B:$T,10,FALSE),"")</f>
        <v/>
      </c>
      <c r="M309" s="300" t="str">
        <f>IFERROR(VLOOKUP($E309,Beíró!$B:$T,11,FALSE),"")</f>
        <v/>
      </c>
      <c r="N309" s="300" t="str">
        <f>IFERROR(VLOOKUP($E309,Beíró!$B:$T,12,FALSE),"")</f>
        <v/>
      </c>
      <c r="O309" s="301" t="str">
        <f>IFERROR(VLOOKUP($E309,Beíró!$B:$T,13,FALSE),"")</f>
        <v/>
      </c>
      <c r="P309" s="303">
        <f>IFERROR(VLOOKUP($E309,'Eredmények rsz szerint'!B:P,14,FALSE),0)</f>
        <v>0</v>
      </c>
      <c r="Q309" s="365" t="str">
        <f t="shared" ref="Q309" si="266">IF((P309-P301)&gt;0,P309-P301,"-")</f>
        <v>-</v>
      </c>
      <c r="R309" s="366"/>
      <c r="S309" s="82" t="str">
        <f>IFERROR(IF(VLOOKUP(E309,Beíró!B:T,19,FALSE)-D309=0,"ok","hiba"),"")</f>
        <v/>
      </c>
      <c r="T309" s="82" t="str">
        <f>IFERROR(IF(VLOOKUP(E309,Beíró!B:T,17,FALSE)-P309=0,"ok","hiba"),"")</f>
        <v/>
      </c>
    </row>
    <row r="310" spans="3:20" ht="19.95" hidden="1" customHeight="1" outlineLevel="1" x14ac:dyDescent="0.25">
      <c r="C310" s="364" t="s">
        <v>17</v>
      </c>
      <c r="D310" s="256">
        <v>10</v>
      </c>
      <c r="E310" s="256" t="str">
        <f>IFERROR(VLOOKUP(D310,'Eredmények rsz szerint'!$P$301:$T$315,4,FALSE),"")</f>
        <v/>
      </c>
      <c r="F310" s="255" t="str">
        <f>IFERROR(VLOOKUP($E310,Rajtlista!$B:$I,2,FALSE),"")</f>
        <v/>
      </c>
      <c r="G310" s="256" t="str">
        <f t="shared" si="258"/>
        <v>9.</v>
      </c>
      <c r="H310" s="428" t="str">
        <f>IFERROR(VLOOKUP($E310,Rajtlista!$B:$I,4,FALSE),"")</f>
        <v/>
      </c>
      <c r="I310" s="331" t="str">
        <f>IFERROR(VLOOKUP($E310,Rajtlista!$B:$I,5,FALSE),"")</f>
        <v/>
      </c>
      <c r="J310" s="443" t="str">
        <f>IFERROR(VLOOKUP($E310,Rajtlista!$B:$I,6,FALSE),"")</f>
        <v/>
      </c>
      <c r="K310" s="256"/>
      <c r="L310" s="299" t="str">
        <f>IFERROR(VLOOKUP($E310,Beíró!$B:$T,10,FALSE),"")</f>
        <v/>
      </c>
      <c r="M310" s="300" t="str">
        <f>IFERROR(VLOOKUP($E310,Beíró!$B:$T,11,FALSE),"")</f>
        <v/>
      </c>
      <c r="N310" s="300" t="str">
        <f>IFERROR(VLOOKUP($E310,Beíró!$B:$T,12,FALSE),"")</f>
        <v/>
      </c>
      <c r="O310" s="301" t="str">
        <f>IFERROR(VLOOKUP($E310,Beíró!$B:$T,13,FALSE),"")</f>
        <v/>
      </c>
      <c r="P310" s="303">
        <f>IFERROR(VLOOKUP($E310,'Eredmények rsz szerint'!B:P,14,FALSE),0)</f>
        <v>0</v>
      </c>
      <c r="Q310" s="365" t="str">
        <f t="shared" ref="Q310" si="267">IF((P310-P301)&gt;0,P310-P301,"-")</f>
        <v>-</v>
      </c>
      <c r="R310" s="366"/>
      <c r="S310" s="82" t="str">
        <f>IFERROR(IF(VLOOKUP(E310,Beíró!B:T,19,FALSE)-D310=0,"ok","hiba"),"")</f>
        <v/>
      </c>
      <c r="T310" s="82" t="str">
        <f>IFERROR(IF(VLOOKUP(E310,Beíró!B:T,17,FALSE)-P310=0,"ok","hiba"),"")</f>
        <v/>
      </c>
    </row>
    <row r="311" spans="3:20" ht="19.95" hidden="1" customHeight="1" outlineLevel="1" x14ac:dyDescent="0.25">
      <c r="C311" s="364" t="s">
        <v>18</v>
      </c>
      <c r="D311" s="256">
        <v>11</v>
      </c>
      <c r="E311" s="256" t="str">
        <f>IFERROR(VLOOKUP(D311,'Eredmények rsz szerint'!$P$301:$T$315,4,FALSE),"")</f>
        <v/>
      </c>
      <c r="F311" s="255" t="str">
        <f>IFERROR(VLOOKUP($E311,Rajtlista!$B:$I,2,FALSE),"")</f>
        <v/>
      </c>
      <c r="G311" s="256" t="str">
        <f t="shared" si="258"/>
        <v>10.</v>
      </c>
      <c r="H311" s="428" t="str">
        <f>IFERROR(VLOOKUP($E311,Rajtlista!$B:$I,4,FALSE),"")</f>
        <v/>
      </c>
      <c r="I311" s="331" t="str">
        <f>IFERROR(VLOOKUP($E311,Rajtlista!$B:$I,5,FALSE),"")</f>
        <v/>
      </c>
      <c r="J311" s="443" t="str">
        <f>IFERROR(VLOOKUP($E311,Rajtlista!$B:$I,6,FALSE),"")</f>
        <v/>
      </c>
      <c r="K311" s="256"/>
      <c r="L311" s="299" t="str">
        <f>IFERROR(VLOOKUP($E311,Beíró!$B:$T,10,FALSE),"")</f>
        <v/>
      </c>
      <c r="M311" s="300" t="str">
        <f>IFERROR(VLOOKUP($E311,Beíró!$B:$T,11,FALSE),"")</f>
        <v/>
      </c>
      <c r="N311" s="300" t="str">
        <f>IFERROR(VLOOKUP($E311,Beíró!$B:$T,12,FALSE),"")</f>
        <v/>
      </c>
      <c r="O311" s="301" t="str">
        <f>IFERROR(VLOOKUP($E311,Beíró!$B:$T,13,FALSE),"")</f>
        <v/>
      </c>
      <c r="P311" s="303">
        <f>IFERROR(VLOOKUP($E311,'Eredmények rsz szerint'!B:P,14,FALSE),0)</f>
        <v>0</v>
      </c>
      <c r="Q311" s="365" t="str">
        <f t="shared" ref="Q311" si="268">IF((P311-P301)&gt;0,P311-P301,"-")</f>
        <v>-</v>
      </c>
      <c r="R311" s="366"/>
      <c r="S311" s="82" t="str">
        <f>IFERROR(IF(VLOOKUP(E311,Beíró!B:T,19,FALSE)-D311=0,"ok","hiba"),"")</f>
        <v/>
      </c>
      <c r="T311" s="82" t="str">
        <f>IFERROR(IF(VLOOKUP(E311,Beíró!B:T,17,FALSE)-P311=0,"ok","hiba"),"")</f>
        <v/>
      </c>
    </row>
    <row r="312" spans="3:20" ht="19.95" hidden="1" customHeight="1" outlineLevel="1" x14ac:dyDescent="0.25">
      <c r="C312" s="364" t="s">
        <v>19</v>
      </c>
      <c r="D312" s="256">
        <v>12</v>
      </c>
      <c r="E312" s="256" t="str">
        <f>IFERROR(VLOOKUP(D312,'Eredmények rsz szerint'!$P$301:$T$315,4,FALSE),"")</f>
        <v/>
      </c>
      <c r="F312" s="255" t="str">
        <f>IFERROR(VLOOKUP($E312,Rajtlista!$B:$I,2,FALSE),"")</f>
        <v/>
      </c>
      <c r="G312" s="256" t="str">
        <f t="shared" si="258"/>
        <v>11.</v>
      </c>
      <c r="H312" s="428" t="str">
        <f>IFERROR(VLOOKUP($E312,Rajtlista!$B:$I,4,FALSE),"")</f>
        <v/>
      </c>
      <c r="I312" s="331" t="str">
        <f>IFERROR(VLOOKUP($E312,Rajtlista!$B:$I,5,FALSE),"")</f>
        <v/>
      </c>
      <c r="J312" s="443" t="str">
        <f>IFERROR(VLOOKUP($E312,Rajtlista!$B:$I,6,FALSE),"")</f>
        <v/>
      </c>
      <c r="K312" s="256"/>
      <c r="L312" s="299" t="str">
        <f>IFERROR(VLOOKUP($E312,Beíró!$B:$T,10,FALSE),"")</f>
        <v/>
      </c>
      <c r="M312" s="300" t="str">
        <f>IFERROR(VLOOKUP($E312,Beíró!$B:$T,11,FALSE),"")</f>
        <v/>
      </c>
      <c r="N312" s="300" t="str">
        <f>IFERROR(VLOOKUP($E312,Beíró!$B:$T,12,FALSE),"")</f>
        <v/>
      </c>
      <c r="O312" s="301" t="str">
        <f>IFERROR(VLOOKUP($E312,Beíró!$B:$T,13,FALSE),"")</f>
        <v/>
      </c>
      <c r="P312" s="303">
        <f>IFERROR(VLOOKUP($E312,'Eredmények rsz szerint'!B:P,14,FALSE),0)</f>
        <v>0</v>
      </c>
      <c r="Q312" s="365" t="str">
        <f t="shared" ref="Q312" si="269">IF((P312-P301)&gt;0,P312-P301,"-")</f>
        <v>-</v>
      </c>
      <c r="R312" s="366"/>
      <c r="S312" s="82" t="str">
        <f>IFERROR(IF(VLOOKUP(E312,Beíró!B:T,19,FALSE)-D312=0,"ok","hiba"),"")</f>
        <v/>
      </c>
      <c r="T312" s="82" t="str">
        <f>IFERROR(IF(VLOOKUP(E312,Beíró!B:T,17,FALSE)-P312=0,"ok","hiba"),"")</f>
        <v/>
      </c>
    </row>
    <row r="313" spans="3:20" ht="19.95" hidden="1" customHeight="1" outlineLevel="1" x14ac:dyDescent="0.25">
      <c r="C313" s="364" t="s">
        <v>20</v>
      </c>
      <c r="D313" s="256">
        <v>13</v>
      </c>
      <c r="E313" s="256" t="str">
        <f>IFERROR(VLOOKUP(D313,'Eredmények rsz szerint'!$P$301:$T$315,4,FALSE),"")</f>
        <v/>
      </c>
      <c r="F313" s="255" t="str">
        <f>IFERROR(VLOOKUP($E313,Rajtlista!$B:$I,2,FALSE),"")</f>
        <v/>
      </c>
      <c r="G313" s="256" t="str">
        <f t="shared" si="258"/>
        <v>12.</v>
      </c>
      <c r="H313" s="428" t="str">
        <f>IFERROR(VLOOKUP($E313,Rajtlista!$B:$I,4,FALSE),"")</f>
        <v/>
      </c>
      <c r="I313" s="331" t="str">
        <f>IFERROR(VLOOKUP($E313,Rajtlista!$B:$I,5,FALSE),"")</f>
        <v/>
      </c>
      <c r="J313" s="443" t="str">
        <f>IFERROR(VLOOKUP($E313,Rajtlista!$B:$I,6,FALSE),"")</f>
        <v/>
      </c>
      <c r="K313" s="256"/>
      <c r="L313" s="299" t="str">
        <f>IFERROR(VLOOKUP($E313,Beíró!$B:$T,10,FALSE),"")</f>
        <v/>
      </c>
      <c r="M313" s="300" t="str">
        <f>IFERROR(VLOOKUP($E313,Beíró!$B:$T,11,FALSE),"")</f>
        <v/>
      </c>
      <c r="N313" s="300" t="str">
        <f>IFERROR(VLOOKUP($E313,Beíró!$B:$T,12,FALSE),"")</f>
        <v/>
      </c>
      <c r="O313" s="301" t="str">
        <f>IFERROR(VLOOKUP($E313,Beíró!$B:$T,13,FALSE),"")</f>
        <v/>
      </c>
      <c r="P313" s="303">
        <f>IFERROR(VLOOKUP($E313,'Eredmények rsz szerint'!B:P,14,FALSE),0)</f>
        <v>0</v>
      </c>
      <c r="Q313" s="365" t="str">
        <f t="shared" ref="Q313" si="270">IF((P313-P301)&gt;0,P313-P301,"-")</f>
        <v>-</v>
      </c>
      <c r="R313" s="366"/>
      <c r="S313" s="82" t="str">
        <f>IFERROR(IF(VLOOKUP(E313,Beíró!B:T,19,FALSE)-D313=0,"ok","hiba"),"")</f>
        <v/>
      </c>
      <c r="T313" s="82" t="str">
        <f>IFERROR(IF(VLOOKUP(E313,Beíró!B:T,17,FALSE)-P313=0,"ok","hiba"),"")</f>
        <v/>
      </c>
    </row>
    <row r="314" spans="3:20" ht="19.95" hidden="1" customHeight="1" outlineLevel="1" x14ac:dyDescent="0.25">
      <c r="C314" s="364" t="s">
        <v>21</v>
      </c>
      <c r="D314" s="256">
        <v>14</v>
      </c>
      <c r="E314" s="256" t="str">
        <f>IFERROR(VLOOKUP(D314,'Eredmények rsz szerint'!$P$301:$T$315,4,FALSE),"")</f>
        <v/>
      </c>
      <c r="F314" s="255" t="str">
        <f>IFERROR(VLOOKUP($E314,Rajtlista!$B:$I,2,FALSE),"")</f>
        <v/>
      </c>
      <c r="G314" s="256" t="str">
        <f t="shared" si="258"/>
        <v>13.</v>
      </c>
      <c r="H314" s="428" t="str">
        <f>IFERROR(VLOOKUP($E314,Rajtlista!$B:$I,4,FALSE),"")</f>
        <v/>
      </c>
      <c r="I314" s="331" t="str">
        <f>IFERROR(VLOOKUP($E314,Rajtlista!$B:$I,5,FALSE),"")</f>
        <v/>
      </c>
      <c r="J314" s="443" t="str">
        <f>IFERROR(VLOOKUP($E314,Rajtlista!$B:$I,6,FALSE),"")</f>
        <v/>
      </c>
      <c r="K314" s="256"/>
      <c r="L314" s="299" t="str">
        <f>IFERROR(VLOOKUP($E314,Beíró!$B:$T,10,FALSE),"")</f>
        <v/>
      </c>
      <c r="M314" s="300" t="str">
        <f>IFERROR(VLOOKUP($E314,Beíró!$B:$T,11,FALSE),"")</f>
        <v/>
      </c>
      <c r="N314" s="300" t="str">
        <f>IFERROR(VLOOKUP($E314,Beíró!$B:$T,12,FALSE),"")</f>
        <v/>
      </c>
      <c r="O314" s="301" t="str">
        <f>IFERROR(VLOOKUP($E314,Beíró!$B:$T,13,FALSE),"")</f>
        <v/>
      </c>
      <c r="P314" s="303">
        <f>IFERROR(VLOOKUP($E314,'Eredmények rsz szerint'!B:P,14,FALSE),0)</f>
        <v>0</v>
      </c>
      <c r="Q314" s="365" t="str">
        <f t="shared" ref="Q314" si="271">IF((P314-P301)&gt;0,P314-P301,"-")</f>
        <v>-</v>
      </c>
      <c r="R314" s="366"/>
      <c r="S314" s="82" t="str">
        <f>IFERROR(IF(VLOOKUP(E314,Beíró!B:T,19,FALSE)-D314=0,"ok","hiba"),"")</f>
        <v/>
      </c>
      <c r="T314" s="82" t="str">
        <f>IFERROR(IF(VLOOKUP(E314,Beíró!B:T,17,FALSE)-P314=0,"ok","hiba"),"")</f>
        <v/>
      </c>
    </row>
    <row r="315" spans="3:20" ht="19.95" hidden="1" customHeight="1" outlineLevel="1" x14ac:dyDescent="0.25">
      <c r="C315" s="364" t="s">
        <v>22</v>
      </c>
      <c r="D315" s="256">
        <v>15</v>
      </c>
      <c r="E315" s="256" t="str">
        <f>IFERROR(VLOOKUP(D315,'Eredmények rsz szerint'!$P$301:$T$315,4,FALSE),"")</f>
        <v/>
      </c>
      <c r="F315" s="255" t="str">
        <f>IFERROR(VLOOKUP($E315,Rajtlista!$B:$I,2,FALSE),"")</f>
        <v/>
      </c>
      <c r="G315" s="256" t="str">
        <f t="shared" si="258"/>
        <v>14.</v>
      </c>
      <c r="H315" s="428" t="str">
        <f>IFERROR(VLOOKUP($E315,Rajtlista!$B:$I,4,FALSE),"")</f>
        <v/>
      </c>
      <c r="I315" s="331" t="str">
        <f>IFERROR(VLOOKUP($E315,Rajtlista!$B:$I,5,FALSE),"")</f>
        <v/>
      </c>
      <c r="J315" s="443" t="str">
        <f>IFERROR(VLOOKUP($E315,Rajtlista!$B:$I,6,FALSE),"")</f>
        <v/>
      </c>
      <c r="K315" s="256"/>
      <c r="L315" s="299" t="str">
        <f>IFERROR(VLOOKUP($E315,Beíró!$B:$T,10,FALSE),"")</f>
        <v/>
      </c>
      <c r="M315" s="300" t="str">
        <f>IFERROR(VLOOKUP($E315,Beíró!$B:$T,11,FALSE),"")</f>
        <v/>
      </c>
      <c r="N315" s="300" t="str">
        <f>IFERROR(VLOOKUP($E315,Beíró!$B:$T,12,FALSE),"")</f>
        <v/>
      </c>
      <c r="O315" s="301" t="str">
        <f>IFERROR(VLOOKUP($E315,Beíró!$B:$T,13,FALSE),"")</f>
        <v/>
      </c>
      <c r="P315" s="303">
        <f>IFERROR(VLOOKUP($E315,'Eredmények rsz szerint'!B:P,14,FALSE),0)</f>
        <v>0</v>
      </c>
      <c r="Q315" s="365" t="str">
        <f t="shared" ref="Q315" si="272">IF((P315-P301)&gt;0,P315-P301,"-")</f>
        <v>-</v>
      </c>
      <c r="R315" s="366"/>
      <c r="S315" s="82" t="str">
        <f>IFERROR(IF(VLOOKUP(E315,Beíró!B:T,19,FALSE)-D315=0,"ok","hiba"),"")</f>
        <v/>
      </c>
      <c r="T315" s="82" t="str">
        <f>IFERROR(IF(VLOOKUP(E315,Beíró!B:T,17,FALSE)-P315=0,"ok","hiba"),"")</f>
        <v/>
      </c>
    </row>
    <row r="316" spans="3:20" ht="19.95" customHeight="1" outlineLevel="1" thickBot="1" x14ac:dyDescent="0.3">
      <c r="C316" s="334"/>
      <c r="D316" s="336"/>
      <c r="E316" s="367">
        <v>0</v>
      </c>
      <c r="F316" s="335"/>
      <c r="G316" s="336"/>
      <c r="H316" s="429"/>
      <c r="I316" s="336"/>
      <c r="J316" s="432"/>
      <c r="K316" s="336"/>
      <c r="L316" s="337"/>
      <c r="M316" s="337"/>
      <c r="N316" s="337"/>
      <c r="O316" s="337"/>
      <c r="P316" s="339"/>
      <c r="Q316" s="368"/>
      <c r="R316" s="357"/>
      <c r="S316" s="82" t="str">
        <f>IFERROR(IF(VLOOKUP(E316,Beíró!B:T,19,FALSE)-D316=0,"ok","hiba"),"")</f>
        <v/>
      </c>
      <c r="T316" s="82" t="str">
        <f>IFERROR(IF(VLOOKUP(E316,Beíró!B:T,17,FALSE)-P316=0,"ok","hiba"),"")</f>
        <v/>
      </c>
    </row>
    <row r="317" spans="3:20" s="359" customFormat="1" ht="19.95" customHeight="1" x14ac:dyDescent="0.25">
      <c r="C317" s="369"/>
      <c r="D317" s="370"/>
      <c r="E317" s="370">
        <f>+Rajtlista!B317</f>
        <v>0</v>
      </c>
      <c r="F317" s="371"/>
      <c r="G317" s="370"/>
      <c r="H317" s="440"/>
      <c r="I317" s="370"/>
      <c r="J317" s="444"/>
      <c r="K317" s="373"/>
      <c r="L317" s="374" t="e">
        <f>'Lövészet beíró'!G311</f>
        <v>#N/A</v>
      </c>
      <c r="M317" s="281" t="e">
        <f>'Lövészet beíró'!H311</f>
        <v>#N/A</v>
      </c>
      <c r="N317" s="281" t="e">
        <f>'Lövészet beíró'!I311</f>
        <v>#N/A</v>
      </c>
      <c r="O317" s="282" t="e">
        <f>'Lövészet beíró'!J311</f>
        <v>#N/A</v>
      </c>
      <c r="P317" s="375"/>
      <c r="Q317" s="376"/>
      <c r="R317" s="357"/>
      <c r="S317" s="82" t="str">
        <f>IFERROR(IF(VLOOKUP(E317,Beíró!B:T,19,FALSE)-D317=0,"ok","hiba"),"")</f>
        <v/>
      </c>
      <c r="T317" s="82" t="str">
        <f>IFERROR(IF(VLOOKUP(E317,Beíró!B:T,17,FALSE)-P317=0,"ok","hiba"),"")</f>
        <v/>
      </c>
    </row>
    <row r="318" spans="3:20" ht="19.95" hidden="1" customHeight="1" outlineLevel="1" x14ac:dyDescent="0.25">
      <c r="C318" s="360" t="s">
        <v>5</v>
      </c>
      <c r="D318" s="288">
        <v>1</v>
      </c>
      <c r="E318" s="253" t="str">
        <f>IFERROR(VLOOKUP(D318,'Eredmények rsz szerint'!$P$318:$T$332,4,FALSE),"")</f>
        <v/>
      </c>
      <c r="F318" s="287" t="str">
        <f>IFERROR(VLOOKUP($E318,Rajtlista!$B:$I,2,FALSE),"")</f>
        <v/>
      </c>
      <c r="G318" s="288">
        <f>+C317</f>
        <v>0</v>
      </c>
      <c r="H318" s="427" t="str">
        <f>IFERROR(VLOOKUP($E318,Rajtlista!$B:$I,4,FALSE),"")</f>
        <v/>
      </c>
      <c r="I318" s="328" t="str">
        <f>IFERROR(VLOOKUP($E318,Rajtlista!$B:$I,5,FALSE),"")</f>
        <v/>
      </c>
      <c r="J318" s="442" t="str">
        <f>IFERROR(VLOOKUP($E318,Rajtlista!$B:$I,6,FALSE),"")</f>
        <v/>
      </c>
      <c r="K318" s="288"/>
      <c r="L318" s="291" t="str">
        <f>IFERROR(VLOOKUP($E318,Beíró!$B:$T,10,FALSE),"")</f>
        <v/>
      </c>
      <c r="M318" s="292" t="str">
        <f>IFERROR(VLOOKUP($E318,Beíró!$B:$T,11,FALSE),"")</f>
        <v/>
      </c>
      <c r="N318" s="292" t="str">
        <f>IFERROR(VLOOKUP($E318,Beíró!$B:$T,12,FALSE),"")</f>
        <v/>
      </c>
      <c r="O318" s="293" t="str">
        <f>IFERROR(VLOOKUP($E318,Beíró!$B:$T,13,FALSE),"")</f>
        <v/>
      </c>
      <c r="P318" s="295">
        <f>IFERROR(VLOOKUP($E318,'Eredmények rsz szerint'!B:P,14,FALSE),0)</f>
        <v>0</v>
      </c>
      <c r="Q318" s="362" t="str">
        <f t="shared" ref="Q318" si="273">IF((P318-P318)&gt;0,P318-P318,"-")</f>
        <v>-</v>
      </c>
      <c r="R318" s="363"/>
      <c r="S318" s="82" t="str">
        <f>IFERROR(IF(VLOOKUP(E318,Beíró!B:T,19,FALSE)-D318=0,"ok","hiba"),"")</f>
        <v/>
      </c>
      <c r="T318" s="82" t="str">
        <f>IFERROR(IF(VLOOKUP(E318,Beíró!B:T,17,FALSE)-P318=0,"ok","hiba"),"")</f>
        <v/>
      </c>
    </row>
    <row r="319" spans="3:20" ht="19.95" hidden="1" customHeight="1" outlineLevel="1" x14ac:dyDescent="0.25">
      <c r="C319" s="364" t="s">
        <v>6</v>
      </c>
      <c r="D319" s="256">
        <v>2</v>
      </c>
      <c r="E319" s="256" t="str">
        <f>IFERROR(VLOOKUP(D319,'Eredmények rsz szerint'!$P$318:$T$332,4,FALSE),"")</f>
        <v/>
      </c>
      <c r="F319" s="255" t="str">
        <f>IFERROR(VLOOKUP($E319,Rajtlista!$B:$I,2,FALSE),"")</f>
        <v/>
      </c>
      <c r="G319" s="256" t="str">
        <f t="shared" ref="G319:G332" si="274">+C318</f>
        <v>I.</v>
      </c>
      <c r="H319" s="428" t="str">
        <f>IFERROR(VLOOKUP($E319,Rajtlista!$B:$I,4,FALSE),"")</f>
        <v/>
      </c>
      <c r="I319" s="331" t="str">
        <f>IFERROR(VLOOKUP($E319,Rajtlista!$B:$I,5,FALSE),"")</f>
        <v/>
      </c>
      <c r="J319" s="443" t="str">
        <f>IFERROR(VLOOKUP($E319,Rajtlista!$B:$I,6,FALSE),"")</f>
        <v/>
      </c>
      <c r="K319" s="256"/>
      <c r="L319" s="299" t="str">
        <f>IFERROR(VLOOKUP($E319,Beíró!$B:$T,10,FALSE),"")</f>
        <v/>
      </c>
      <c r="M319" s="300" t="str">
        <f>IFERROR(VLOOKUP($E319,Beíró!$B:$T,11,FALSE),"")</f>
        <v/>
      </c>
      <c r="N319" s="300" t="str">
        <f>IFERROR(VLOOKUP($E319,Beíró!$B:$T,12,FALSE),"")</f>
        <v/>
      </c>
      <c r="O319" s="301" t="str">
        <f>IFERROR(VLOOKUP($E319,Beíró!$B:$T,13,FALSE),"")</f>
        <v/>
      </c>
      <c r="P319" s="303">
        <f>IFERROR(VLOOKUP($E319,'Eredmények rsz szerint'!B:P,14,FALSE),0)</f>
        <v>0</v>
      </c>
      <c r="Q319" s="365" t="str">
        <f t="shared" ref="Q319" si="275">IF((P319-P318)&gt;0,P319-P318,"-")</f>
        <v>-</v>
      </c>
      <c r="R319" s="366"/>
      <c r="S319" s="82" t="str">
        <f>IFERROR(IF(VLOOKUP(E319,Beíró!B:T,19,FALSE)-D319=0,"ok","hiba"),"")</f>
        <v/>
      </c>
      <c r="T319" s="82" t="str">
        <f>IFERROR(IF(VLOOKUP(E319,Beíró!B:T,17,FALSE)-P319=0,"ok","hiba"),"")</f>
        <v/>
      </c>
    </row>
    <row r="320" spans="3:20" ht="19.95" hidden="1" customHeight="1" outlineLevel="1" x14ac:dyDescent="0.25">
      <c r="C320" s="364" t="s">
        <v>10</v>
      </c>
      <c r="D320" s="256">
        <v>3</v>
      </c>
      <c r="E320" s="256" t="str">
        <f>IFERROR(VLOOKUP(D320,'Eredmények rsz szerint'!$P$318:$T$332,4,FALSE),"")</f>
        <v/>
      </c>
      <c r="F320" s="255" t="str">
        <f>IFERROR(VLOOKUP($E320,Rajtlista!$B:$I,2,FALSE),"")</f>
        <v/>
      </c>
      <c r="G320" s="256" t="str">
        <f t="shared" si="274"/>
        <v>II.</v>
      </c>
      <c r="H320" s="428" t="str">
        <f>IFERROR(VLOOKUP($E320,Rajtlista!$B:$I,4,FALSE),"")</f>
        <v/>
      </c>
      <c r="I320" s="331" t="str">
        <f>IFERROR(VLOOKUP($E320,Rajtlista!$B:$I,5,FALSE),"")</f>
        <v/>
      </c>
      <c r="J320" s="443" t="str">
        <f>IFERROR(VLOOKUP($E320,Rajtlista!$B:$I,6,FALSE),"")</f>
        <v/>
      </c>
      <c r="K320" s="256"/>
      <c r="L320" s="299" t="str">
        <f>IFERROR(VLOOKUP($E320,Beíró!$B:$T,10,FALSE),"")</f>
        <v/>
      </c>
      <c r="M320" s="300" t="str">
        <f>IFERROR(VLOOKUP($E320,Beíró!$B:$T,11,FALSE),"")</f>
        <v/>
      </c>
      <c r="N320" s="300" t="str">
        <f>IFERROR(VLOOKUP($E320,Beíró!$B:$T,12,FALSE),"")</f>
        <v/>
      </c>
      <c r="O320" s="301" t="str">
        <f>IFERROR(VLOOKUP($E320,Beíró!$B:$T,13,FALSE),"")</f>
        <v/>
      </c>
      <c r="P320" s="303">
        <f>IFERROR(VLOOKUP($E320,'Eredmények rsz szerint'!B:P,14,FALSE),0)</f>
        <v>0</v>
      </c>
      <c r="Q320" s="365" t="str">
        <f t="shared" ref="Q320" si="276">IF((P320-P318)&gt;0,P320-P318,"-")</f>
        <v>-</v>
      </c>
      <c r="R320" s="366"/>
      <c r="S320" s="82" t="str">
        <f>IFERROR(IF(VLOOKUP(E320,Beíró!B:T,19,FALSE)-D320=0,"ok","hiba"),"")</f>
        <v/>
      </c>
      <c r="T320" s="82" t="str">
        <f>IFERROR(IF(VLOOKUP(E320,Beíró!B:T,17,FALSE)-P320=0,"ok","hiba"),"")</f>
        <v/>
      </c>
    </row>
    <row r="321" spans="3:20" ht="19.95" hidden="1" customHeight="1" outlineLevel="1" x14ac:dyDescent="0.25">
      <c r="C321" s="364" t="s">
        <v>11</v>
      </c>
      <c r="D321" s="256">
        <v>4</v>
      </c>
      <c r="E321" s="256" t="str">
        <f>IFERROR(VLOOKUP(D321,'Eredmények rsz szerint'!$P$318:$T$332,4,FALSE),"")</f>
        <v/>
      </c>
      <c r="F321" s="255" t="str">
        <f>IFERROR(VLOOKUP($E321,Rajtlista!$B:$I,2,FALSE),"")</f>
        <v/>
      </c>
      <c r="G321" s="256" t="str">
        <f t="shared" si="274"/>
        <v>III.</v>
      </c>
      <c r="H321" s="428" t="str">
        <f>IFERROR(VLOOKUP($E321,Rajtlista!$B:$I,4,FALSE),"")</f>
        <v/>
      </c>
      <c r="I321" s="331" t="str">
        <f>IFERROR(VLOOKUP($E321,Rajtlista!$B:$I,5,FALSE),"")</f>
        <v/>
      </c>
      <c r="J321" s="443" t="str">
        <f>IFERROR(VLOOKUP($E321,Rajtlista!$B:$I,6,FALSE),"")</f>
        <v/>
      </c>
      <c r="K321" s="256"/>
      <c r="L321" s="299" t="str">
        <f>IFERROR(VLOOKUP($E321,Beíró!$B:$T,10,FALSE),"")</f>
        <v/>
      </c>
      <c r="M321" s="300" t="str">
        <f>IFERROR(VLOOKUP($E321,Beíró!$B:$T,11,FALSE),"")</f>
        <v/>
      </c>
      <c r="N321" s="300" t="str">
        <f>IFERROR(VLOOKUP($E321,Beíró!$B:$T,12,FALSE),"")</f>
        <v/>
      </c>
      <c r="O321" s="301" t="str">
        <f>IFERROR(VLOOKUP($E321,Beíró!$B:$T,13,FALSE),"")</f>
        <v/>
      </c>
      <c r="P321" s="303">
        <f>IFERROR(VLOOKUP($E321,'Eredmények rsz szerint'!B:P,14,FALSE),0)</f>
        <v>0</v>
      </c>
      <c r="Q321" s="365" t="str">
        <f t="shared" ref="Q321" si="277">IF((P321-P318)&gt;0,P321-P318,"-")</f>
        <v>-</v>
      </c>
      <c r="R321" s="366"/>
      <c r="S321" s="82" t="str">
        <f>IFERROR(IF(VLOOKUP(E321,Beíró!B:T,19,FALSE)-D321=0,"ok","hiba"),"")</f>
        <v/>
      </c>
      <c r="T321" s="82" t="str">
        <f>IFERROR(IF(VLOOKUP(E321,Beíró!B:T,17,FALSE)-P321=0,"ok","hiba"),"")</f>
        <v/>
      </c>
    </row>
    <row r="322" spans="3:20" ht="19.95" hidden="1" customHeight="1" outlineLevel="1" x14ac:dyDescent="0.25">
      <c r="C322" s="364" t="s">
        <v>12</v>
      </c>
      <c r="D322" s="256">
        <v>5</v>
      </c>
      <c r="E322" s="256" t="str">
        <f>IFERROR(VLOOKUP(D322,'Eredmények rsz szerint'!$P$318:$T$332,4,FALSE),"")</f>
        <v/>
      </c>
      <c r="F322" s="255" t="str">
        <f>IFERROR(VLOOKUP($E322,Rajtlista!$B:$I,2,FALSE),"")</f>
        <v/>
      </c>
      <c r="G322" s="256" t="str">
        <f t="shared" si="274"/>
        <v>4.</v>
      </c>
      <c r="H322" s="428" t="str">
        <f>IFERROR(VLOOKUP($E322,Rajtlista!$B:$I,4,FALSE),"")</f>
        <v/>
      </c>
      <c r="I322" s="331" t="str">
        <f>IFERROR(VLOOKUP($E322,Rajtlista!$B:$I,5,FALSE),"")</f>
        <v/>
      </c>
      <c r="J322" s="443" t="str">
        <f>IFERROR(VLOOKUP($E322,Rajtlista!$B:$I,6,FALSE),"")</f>
        <v/>
      </c>
      <c r="K322" s="256"/>
      <c r="L322" s="299" t="str">
        <f>IFERROR(VLOOKUP($E322,Beíró!$B:$T,10,FALSE),"")</f>
        <v/>
      </c>
      <c r="M322" s="300" t="str">
        <f>IFERROR(VLOOKUP($E322,Beíró!$B:$T,11,FALSE),"")</f>
        <v/>
      </c>
      <c r="N322" s="300" t="str">
        <f>IFERROR(VLOOKUP($E322,Beíró!$B:$T,12,FALSE),"")</f>
        <v/>
      </c>
      <c r="O322" s="301" t="str">
        <f>IFERROR(VLOOKUP($E322,Beíró!$B:$T,13,FALSE),"")</f>
        <v/>
      </c>
      <c r="P322" s="303">
        <f>IFERROR(VLOOKUP($E322,'Eredmények rsz szerint'!B:P,14,FALSE),0)</f>
        <v>0</v>
      </c>
      <c r="Q322" s="365" t="str">
        <f t="shared" ref="Q322" si="278">IF((P322-P318)&gt;0,P322-P318,"-")</f>
        <v>-</v>
      </c>
      <c r="R322" s="366"/>
      <c r="S322" s="82" t="str">
        <f>IFERROR(IF(VLOOKUP(E322,Beíró!B:T,19,FALSE)-D322=0,"ok","hiba"),"")</f>
        <v/>
      </c>
      <c r="T322" s="82" t="str">
        <f>IFERROR(IF(VLOOKUP(E322,Beíró!B:T,17,FALSE)-P322=0,"ok","hiba"),"")</f>
        <v/>
      </c>
    </row>
    <row r="323" spans="3:20" ht="19.95" hidden="1" customHeight="1" outlineLevel="1" x14ac:dyDescent="0.25">
      <c r="C323" s="364" t="s">
        <v>13</v>
      </c>
      <c r="D323" s="256">
        <v>6</v>
      </c>
      <c r="E323" s="256" t="str">
        <f>IFERROR(VLOOKUP(D323,'Eredmények rsz szerint'!$P$318:$T$332,4,FALSE),"")</f>
        <v/>
      </c>
      <c r="F323" s="255" t="str">
        <f>IFERROR(VLOOKUP($E323,Rajtlista!$B:$I,2,FALSE),"")</f>
        <v/>
      </c>
      <c r="G323" s="256" t="str">
        <f t="shared" si="274"/>
        <v>5.</v>
      </c>
      <c r="H323" s="428" t="str">
        <f>IFERROR(VLOOKUP($E323,Rajtlista!$B:$I,4,FALSE),"")</f>
        <v/>
      </c>
      <c r="I323" s="331" t="str">
        <f>IFERROR(VLOOKUP($E323,Rajtlista!$B:$I,5,FALSE),"")</f>
        <v/>
      </c>
      <c r="J323" s="443" t="str">
        <f>IFERROR(VLOOKUP($E323,Rajtlista!$B:$I,6,FALSE),"")</f>
        <v/>
      </c>
      <c r="K323" s="256"/>
      <c r="L323" s="299" t="str">
        <f>IFERROR(VLOOKUP($E323,Beíró!$B:$T,10,FALSE),"")</f>
        <v/>
      </c>
      <c r="M323" s="300" t="str">
        <f>IFERROR(VLOOKUP($E323,Beíró!$B:$T,11,FALSE),"")</f>
        <v/>
      </c>
      <c r="N323" s="300" t="str">
        <f>IFERROR(VLOOKUP($E323,Beíró!$B:$T,12,FALSE),"")</f>
        <v/>
      </c>
      <c r="O323" s="301" t="str">
        <f>IFERROR(VLOOKUP($E323,Beíró!$B:$T,13,FALSE),"")</f>
        <v/>
      </c>
      <c r="P323" s="303">
        <f>IFERROR(VLOOKUP($E323,'Eredmények rsz szerint'!B:P,14,FALSE),0)</f>
        <v>0</v>
      </c>
      <c r="Q323" s="365" t="str">
        <f t="shared" ref="Q323" si="279">IF((P323-P318)&gt;0,P323-P318,"-")</f>
        <v>-</v>
      </c>
      <c r="R323" s="366"/>
      <c r="S323" s="82" t="str">
        <f>IFERROR(IF(VLOOKUP(E323,Beíró!B:T,19,FALSE)-D323=0,"ok","hiba"),"")</f>
        <v/>
      </c>
      <c r="T323" s="82" t="str">
        <f>IFERROR(IF(VLOOKUP(E323,Beíró!B:T,17,FALSE)-P323=0,"ok","hiba"),"")</f>
        <v/>
      </c>
    </row>
    <row r="324" spans="3:20" ht="19.95" hidden="1" customHeight="1" outlineLevel="1" x14ac:dyDescent="0.25">
      <c r="C324" s="364" t="s">
        <v>14</v>
      </c>
      <c r="D324" s="256">
        <v>7</v>
      </c>
      <c r="E324" s="256" t="str">
        <f>IFERROR(VLOOKUP(D324,'Eredmények rsz szerint'!$P$318:$T$332,4,FALSE),"")</f>
        <v/>
      </c>
      <c r="F324" s="255" t="str">
        <f>IFERROR(VLOOKUP($E324,Rajtlista!$B:$I,2,FALSE),"")</f>
        <v/>
      </c>
      <c r="G324" s="256" t="str">
        <f t="shared" si="274"/>
        <v>6.</v>
      </c>
      <c r="H324" s="428" t="str">
        <f>IFERROR(VLOOKUP($E324,Rajtlista!$B:$I,4,FALSE),"")</f>
        <v/>
      </c>
      <c r="I324" s="331" t="str">
        <f>IFERROR(VLOOKUP($E324,Rajtlista!$B:$I,5,FALSE),"")</f>
        <v/>
      </c>
      <c r="J324" s="443" t="str">
        <f>IFERROR(VLOOKUP($E324,Rajtlista!$B:$I,6,FALSE),"")</f>
        <v/>
      </c>
      <c r="K324" s="256"/>
      <c r="L324" s="299" t="str">
        <f>IFERROR(VLOOKUP($E324,Beíró!$B:$T,10,FALSE),"")</f>
        <v/>
      </c>
      <c r="M324" s="300" t="str">
        <f>IFERROR(VLOOKUP($E324,Beíró!$B:$T,11,FALSE),"")</f>
        <v/>
      </c>
      <c r="N324" s="300" t="str">
        <f>IFERROR(VLOOKUP($E324,Beíró!$B:$T,12,FALSE),"")</f>
        <v/>
      </c>
      <c r="O324" s="301" t="str">
        <f>IFERROR(VLOOKUP($E324,Beíró!$B:$T,13,FALSE),"")</f>
        <v/>
      </c>
      <c r="P324" s="303">
        <f>IFERROR(VLOOKUP($E324,'Eredmények rsz szerint'!B:P,14,FALSE),0)</f>
        <v>0</v>
      </c>
      <c r="Q324" s="365" t="str">
        <f t="shared" ref="Q324" si="280">IF((P324-P318)&gt;0,P324-P318,"-")</f>
        <v>-</v>
      </c>
      <c r="R324" s="366"/>
      <c r="S324" s="82" t="str">
        <f>IFERROR(IF(VLOOKUP(E324,Beíró!B:T,19,FALSE)-D324=0,"ok","hiba"),"")</f>
        <v/>
      </c>
      <c r="T324" s="82" t="str">
        <f>IFERROR(IF(VLOOKUP(E324,Beíró!B:T,17,FALSE)-P324=0,"ok","hiba"),"")</f>
        <v/>
      </c>
    </row>
    <row r="325" spans="3:20" ht="19.95" hidden="1" customHeight="1" outlineLevel="1" x14ac:dyDescent="0.25">
      <c r="C325" s="364" t="s">
        <v>15</v>
      </c>
      <c r="D325" s="256">
        <v>8</v>
      </c>
      <c r="E325" s="256" t="str">
        <f>IFERROR(VLOOKUP(D325,'Eredmények rsz szerint'!$P$318:$T$332,4,FALSE),"")</f>
        <v/>
      </c>
      <c r="F325" s="255" t="str">
        <f>IFERROR(VLOOKUP($E325,Rajtlista!$B:$I,2,FALSE),"")</f>
        <v/>
      </c>
      <c r="G325" s="256" t="str">
        <f t="shared" si="274"/>
        <v>7.</v>
      </c>
      <c r="H325" s="428" t="str">
        <f>IFERROR(VLOOKUP($E325,Rajtlista!$B:$I,4,FALSE),"")</f>
        <v/>
      </c>
      <c r="I325" s="331" t="str">
        <f>IFERROR(VLOOKUP($E325,Rajtlista!$B:$I,5,FALSE),"")</f>
        <v/>
      </c>
      <c r="J325" s="443" t="str">
        <f>IFERROR(VLOOKUP($E325,Rajtlista!$B:$I,6,FALSE),"")</f>
        <v/>
      </c>
      <c r="K325" s="256"/>
      <c r="L325" s="299" t="str">
        <f>IFERROR(VLOOKUP($E325,Beíró!$B:$T,10,FALSE),"")</f>
        <v/>
      </c>
      <c r="M325" s="300" t="str">
        <f>IFERROR(VLOOKUP($E325,Beíró!$B:$T,11,FALSE),"")</f>
        <v/>
      </c>
      <c r="N325" s="300" t="str">
        <f>IFERROR(VLOOKUP($E325,Beíró!$B:$T,12,FALSE),"")</f>
        <v/>
      </c>
      <c r="O325" s="301" t="str">
        <f>IFERROR(VLOOKUP($E325,Beíró!$B:$T,13,FALSE),"")</f>
        <v/>
      </c>
      <c r="P325" s="303">
        <f>IFERROR(VLOOKUP($E325,'Eredmények rsz szerint'!B:P,14,FALSE),0)</f>
        <v>0</v>
      </c>
      <c r="Q325" s="365" t="str">
        <f t="shared" ref="Q325" si="281">IF((P325-P318)&gt;0,P325-P318,"-")</f>
        <v>-</v>
      </c>
      <c r="R325" s="366"/>
      <c r="S325" s="82" t="str">
        <f>IFERROR(IF(VLOOKUP(E325,Beíró!B:T,19,FALSE)-D325=0,"ok","hiba"),"")</f>
        <v/>
      </c>
      <c r="T325" s="82" t="str">
        <f>IFERROR(IF(VLOOKUP(E325,Beíró!B:T,17,FALSE)-P325=0,"ok","hiba"),"")</f>
        <v/>
      </c>
    </row>
    <row r="326" spans="3:20" ht="19.95" hidden="1" customHeight="1" outlineLevel="1" x14ac:dyDescent="0.25">
      <c r="C326" s="364" t="s">
        <v>16</v>
      </c>
      <c r="D326" s="256">
        <v>9</v>
      </c>
      <c r="E326" s="256" t="str">
        <f>IFERROR(VLOOKUP(D326,'Eredmények rsz szerint'!$P$318:$T$332,4,FALSE),"")</f>
        <v/>
      </c>
      <c r="F326" s="255" t="str">
        <f>IFERROR(VLOOKUP($E326,Rajtlista!$B:$I,2,FALSE),"")</f>
        <v/>
      </c>
      <c r="G326" s="256" t="str">
        <f t="shared" si="274"/>
        <v>8.</v>
      </c>
      <c r="H326" s="428" t="str">
        <f>IFERROR(VLOOKUP($E326,Rajtlista!$B:$I,4,FALSE),"")</f>
        <v/>
      </c>
      <c r="I326" s="331" t="str">
        <f>IFERROR(VLOOKUP($E326,Rajtlista!$B:$I,5,FALSE),"")</f>
        <v/>
      </c>
      <c r="J326" s="443" t="str">
        <f>IFERROR(VLOOKUP($E326,Rajtlista!$B:$I,6,FALSE),"")</f>
        <v/>
      </c>
      <c r="K326" s="256"/>
      <c r="L326" s="299" t="str">
        <f>IFERROR(VLOOKUP($E326,Beíró!$B:$T,10,FALSE),"")</f>
        <v/>
      </c>
      <c r="M326" s="300" t="str">
        <f>IFERROR(VLOOKUP($E326,Beíró!$B:$T,11,FALSE),"")</f>
        <v/>
      </c>
      <c r="N326" s="300" t="str">
        <f>IFERROR(VLOOKUP($E326,Beíró!$B:$T,12,FALSE),"")</f>
        <v/>
      </c>
      <c r="O326" s="301" t="str">
        <f>IFERROR(VLOOKUP($E326,Beíró!$B:$T,13,FALSE),"")</f>
        <v/>
      </c>
      <c r="P326" s="303">
        <f>IFERROR(VLOOKUP($E326,'Eredmények rsz szerint'!B:P,14,FALSE),0)</f>
        <v>0</v>
      </c>
      <c r="Q326" s="365" t="str">
        <f t="shared" ref="Q326" si="282">IF((P326-P318)&gt;0,P326-P318,"-")</f>
        <v>-</v>
      </c>
      <c r="R326" s="366"/>
      <c r="S326" s="82" t="str">
        <f>IFERROR(IF(VLOOKUP(E326,Beíró!B:T,19,FALSE)-D326=0,"ok","hiba"),"")</f>
        <v/>
      </c>
      <c r="T326" s="82" t="str">
        <f>IFERROR(IF(VLOOKUP(E326,Beíró!B:T,17,FALSE)-P326=0,"ok","hiba"),"")</f>
        <v/>
      </c>
    </row>
    <row r="327" spans="3:20" ht="19.95" hidden="1" customHeight="1" outlineLevel="1" x14ac:dyDescent="0.25">
      <c r="C327" s="364" t="s">
        <v>17</v>
      </c>
      <c r="D327" s="256">
        <v>10</v>
      </c>
      <c r="E327" s="256" t="str">
        <f>IFERROR(VLOOKUP(D327,'Eredmények rsz szerint'!$P$318:$T$332,4,FALSE),"")</f>
        <v/>
      </c>
      <c r="F327" s="255" t="str">
        <f>IFERROR(VLOOKUP($E327,Rajtlista!$B:$I,2,FALSE),"")</f>
        <v/>
      </c>
      <c r="G327" s="256" t="str">
        <f t="shared" si="274"/>
        <v>9.</v>
      </c>
      <c r="H327" s="428" t="str">
        <f>IFERROR(VLOOKUP($E327,Rajtlista!$B:$I,4,FALSE),"")</f>
        <v/>
      </c>
      <c r="I327" s="331" t="str">
        <f>IFERROR(VLOOKUP($E327,Rajtlista!$B:$I,5,FALSE),"")</f>
        <v/>
      </c>
      <c r="J327" s="443" t="str">
        <f>IFERROR(VLOOKUP($E327,Rajtlista!$B:$I,6,FALSE),"")</f>
        <v/>
      </c>
      <c r="K327" s="256"/>
      <c r="L327" s="299" t="str">
        <f>IFERROR(VLOOKUP($E327,Beíró!$B:$T,10,FALSE),"")</f>
        <v/>
      </c>
      <c r="M327" s="300" t="str">
        <f>IFERROR(VLOOKUP($E327,Beíró!$B:$T,11,FALSE),"")</f>
        <v/>
      </c>
      <c r="N327" s="300" t="str">
        <f>IFERROR(VLOOKUP($E327,Beíró!$B:$T,12,FALSE),"")</f>
        <v/>
      </c>
      <c r="O327" s="301" t="str">
        <f>IFERROR(VLOOKUP($E327,Beíró!$B:$T,13,FALSE),"")</f>
        <v/>
      </c>
      <c r="P327" s="303">
        <f>IFERROR(VLOOKUP($E327,'Eredmények rsz szerint'!B:P,14,FALSE),0)</f>
        <v>0</v>
      </c>
      <c r="Q327" s="365" t="str">
        <f t="shared" ref="Q327" si="283">IF((P327-P318)&gt;0,P327-P318,"-")</f>
        <v>-</v>
      </c>
      <c r="R327" s="366"/>
      <c r="S327" s="82" t="str">
        <f>IFERROR(IF(VLOOKUP(E327,Beíró!B:T,19,FALSE)-D327=0,"ok","hiba"),"")</f>
        <v/>
      </c>
      <c r="T327" s="82" t="str">
        <f>IFERROR(IF(VLOOKUP(E327,Beíró!B:T,17,FALSE)-P327=0,"ok","hiba"),"")</f>
        <v/>
      </c>
    </row>
    <row r="328" spans="3:20" ht="19.95" hidden="1" customHeight="1" outlineLevel="1" x14ac:dyDescent="0.25">
      <c r="C328" s="364" t="s">
        <v>18</v>
      </c>
      <c r="D328" s="256">
        <v>11</v>
      </c>
      <c r="E328" s="256" t="str">
        <f>IFERROR(VLOOKUP(D328,'Eredmények rsz szerint'!$P$318:$T$332,4,FALSE),"")</f>
        <v/>
      </c>
      <c r="F328" s="255" t="str">
        <f>IFERROR(VLOOKUP($E328,Rajtlista!$B:$I,2,FALSE),"")</f>
        <v/>
      </c>
      <c r="G328" s="256" t="str">
        <f t="shared" si="274"/>
        <v>10.</v>
      </c>
      <c r="H328" s="428" t="str">
        <f>IFERROR(VLOOKUP($E328,Rajtlista!$B:$I,4,FALSE),"")</f>
        <v/>
      </c>
      <c r="I328" s="331" t="str">
        <f>IFERROR(VLOOKUP($E328,Rajtlista!$B:$I,5,FALSE),"")</f>
        <v/>
      </c>
      <c r="J328" s="443" t="str">
        <f>IFERROR(VLOOKUP($E328,Rajtlista!$B:$I,6,FALSE),"")</f>
        <v/>
      </c>
      <c r="K328" s="256"/>
      <c r="L328" s="299" t="str">
        <f>IFERROR(VLOOKUP($E328,Beíró!$B:$T,10,FALSE),"")</f>
        <v/>
      </c>
      <c r="M328" s="300" t="str">
        <f>IFERROR(VLOOKUP($E328,Beíró!$B:$T,11,FALSE),"")</f>
        <v/>
      </c>
      <c r="N328" s="300" t="str">
        <f>IFERROR(VLOOKUP($E328,Beíró!$B:$T,12,FALSE),"")</f>
        <v/>
      </c>
      <c r="O328" s="301" t="str">
        <f>IFERROR(VLOOKUP($E328,Beíró!$B:$T,13,FALSE),"")</f>
        <v/>
      </c>
      <c r="P328" s="303">
        <f>IFERROR(VLOOKUP($E328,'Eredmények rsz szerint'!B:P,14,FALSE),0)</f>
        <v>0</v>
      </c>
      <c r="Q328" s="365" t="str">
        <f t="shared" ref="Q328" si="284">IF((P328-P318)&gt;0,P328-P318,"-")</f>
        <v>-</v>
      </c>
      <c r="R328" s="366"/>
      <c r="S328" s="82" t="str">
        <f>IFERROR(IF(VLOOKUP(E328,Beíró!B:T,19,FALSE)-D328=0,"ok","hiba"),"")</f>
        <v/>
      </c>
      <c r="T328" s="82" t="str">
        <f>IFERROR(IF(VLOOKUP(E328,Beíró!B:T,17,FALSE)-P328=0,"ok","hiba"),"")</f>
        <v/>
      </c>
    </row>
    <row r="329" spans="3:20" ht="19.95" hidden="1" customHeight="1" outlineLevel="1" x14ac:dyDescent="0.25">
      <c r="C329" s="364" t="s">
        <v>19</v>
      </c>
      <c r="D329" s="256">
        <v>12</v>
      </c>
      <c r="E329" s="256" t="str">
        <f>IFERROR(VLOOKUP(D329,'Eredmények rsz szerint'!$P$318:$T$332,4,FALSE),"")</f>
        <v/>
      </c>
      <c r="F329" s="255" t="str">
        <f>IFERROR(VLOOKUP($E329,Rajtlista!$B:$I,2,FALSE),"")</f>
        <v/>
      </c>
      <c r="G329" s="256" t="str">
        <f t="shared" si="274"/>
        <v>11.</v>
      </c>
      <c r="H329" s="428" t="str">
        <f>IFERROR(VLOOKUP($E329,Rajtlista!$B:$I,4,FALSE),"")</f>
        <v/>
      </c>
      <c r="I329" s="331" t="str">
        <f>IFERROR(VLOOKUP($E329,Rajtlista!$B:$I,5,FALSE),"")</f>
        <v/>
      </c>
      <c r="J329" s="443" t="str">
        <f>IFERROR(VLOOKUP($E329,Rajtlista!$B:$I,6,FALSE),"")</f>
        <v/>
      </c>
      <c r="K329" s="256"/>
      <c r="L329" s="299" t="str">
        <f>IFERROR(VLOOKUP($E329,Beíró!$B:$T,10,FALSE),"")</f>
        <v/>
      </c>
      <c r="M329" s="300" t="str">
        <f>IFERROR(VLOOKUP($E329,Beíró!$B:$T,11,FALSE),"")</f>
        <v/>
      </c>
      <c r="N329" s="300" t="str">
        <f>IFERROR(VLOOKUP($E329,Beíró!$B:$T,12,FALSE),"")</f>
        <v/>
      </c>
      <c r="O329" s="301" t="str">
        <f>IFERROR(VLOOKUP($E329,Beíró!$B:$T,13,FALSE),"")</f>
        <v/>
      </c>
      <c r="P329" s="303">
        <f>IFERROR(VLOOKUP($E329,'Eredmények rsz szerint'!B:P,14,FALSE),0)</f>
        <v>0</v>
      </c>
      <c r="Q329" s="365" t="str">
        <f t="shared" ref="Q329" si="285">IF((P329-P318)&gt;0,P329-P318,"-")</f>
        <v>-</v>
      </c>
      <c r="R329" s="366"/>
      <c r="S329" s="82" t="str">
        <f>IFERROR(IF(VLOOKUP(E329,Beíró!B:T,19,FALSE)-D329=0,"ok","hiba"),"")</f>
        <v/>
      </c>
      <c r="T329" s="82" t="str">
        <f>IFERROR(IF(VLOOKUP(E329,Beíró!B:T,17,FALSE)-P329=0,"ok","hiba"),"")</f>
        <v/>
      </c>
    </row>
    <row r="330" spans="3:20" ht="19.95" hidden="1" customHeight="1" outlineLevel="1" x14ac:dyDescent="0.25">
      <c r="C330" s="364" t="s">
        <v>20</v>
      </c>
      <c r="D330" s="256">
        <v>13</v>
      </c>
      <c r="E330" s="256" t="str">
        <f>IFERROR(VLOOKUP(D330,'Eredmények rsz szerint'!$P$318:$T$332,4,FALSE),"")</f>
        <v/>
      </c>
      <c r="F330" s="255" t="str">
        <f>IFERROR(VLOOKUP($E330,Rajtlista!$B:$I,2,FALSE),"")</f>
        <v/>
      </c>
      <c r="G330" s="256" t="str">
        <f t="shared" si="274"/>
        <v>12.</v>
      </c>
      <c r="H330" s="428" t="str">
        <f>IFERROR(VLOOKUP($E330,Rajtlista!$B:$I,4,FALSE),"")</f>
        <v/>
      </c>
      <c r="I330" s="331" t="str">
        <f>IFERROR(VLOOKUP($E330,Rajtlista!$B:$I,5,FALSE),"")</f>
        <v/>
      </c>
      <c r="J330" s="443" t="str">
        <f>IFERROR(VLOOKUP($E330,Rajtlista!$B:$I,6,FALSE),"")</f>
        <v/>
      </c>
      <c r="K330" s="256"/>
      <c r="L330" s="299" t="str">
        <f>IFERROR(VLOOKUP($E330,Beíró!$B:$T,10,FALSE),"")</f>
        <v/>
      </c>
      <c r="M330" s="300" t="str">
        <f>IFERROR(VLOOKUP($E330,Beíró!$B:$T,11,FALSE),"")</f>
        <v/>
      </c>
      <c r="N330" s="300" t="str">
        <f>IFERROR(VLOOKUP($E330,Beíró!$B:$T,12,FALSE),"")</f>
        <v/>
      </c>
      <c r="O330" s="301" t="str">
        <f>IFERROR(VLOOKUP($E330,Beíró!$B:$T,13,FALSE),"")</f>
        <v/>
      </c>
      <c r="P330" s="303">
        <f>IFERROR(VLOOKUP($E330,'Eredmények rsz szerint'!B:P,14,FALSE),0)</f>
        <v>0</v>
      </c>
      <c r="Q330" s="365" t="str">
        <f t="shared" ref="Q330" si="286">IF((P330-P318)&gt;0,P330-P318,"-")</f>
        <v>-</v>
      </c>
      <c r="R330" s="366"/>
      <c r="S330" s="82" t="str">
        <f>IFERROR(IF(VLOOKUP(E330,Beíró!B:T,19,FALSE)-D330=0,"ok","hiba"),"")</f>
        <v/>
      </c>
      <c r="T330" s="82" t="str">
        <f>IFERROR(IF(VLOOKUP(E330,Beíró!B:T,17,FALSE)-P330=0,"ok","hiba"),"")</f>
        <v/>
      </c>
    </row>
    <row r="331" spans="3:20" ht="19.95" hidden="1" customHeight="1" outlineLevel="1" x14ac:dyDescent="0.25">
      <c r="C331" s="364" t="s">
        <v>21</v>
      </c>
      <c r="D331" s="256">
        <v>14</v>
      </c>
      <c r="E331" s="256" t="str">
        <f>IFERROR(VLOOKUP(D331,'Eredmények rsz szerint'!$P$318:$T$332,4,FALSE),"")</f>
        <v/>
      </c>
      <c r="F331" s="255" t="str">
        <f>IFERROR(VLOOKUP($E331,Rajtlista!$B:$I,2,FALSE),"")</f>
        <v/>
      </c>
      <c r="G331" s="256" t="str">
        <f t="shared" si="274"/>
        <v>13.</v>
      </c>
      <c r="H331" s="428" t="str">
        <f>IFERROR(VLOOKUP($E331,Rajtlista!$B:$I,4,FALSE),"")</f>
        <v/>
      </c>
      <c r="I331" s="331" t="str">
        <f>IFERROR(VLOOKUP($E331,Rajtlista!$B:$I,5,FALSE),"")</f>
        <v/>
      </c>
      <c r="J331" s="443" t="str">
        <f>IFERROR(VLOOKUP($E331,Rajtlista!$B:$I,6,FALSE),"")</f>
        <v/>
      </c>
      <c r="K331" s="256"/>
      <c r="L331" s="299" t="str">
        <f>IFERROR(VLOOKUP($E331,Beíró!$B:$T,10,FALSE),"")</f>
        <v/>
      </c>
      <c r="M331" s="300" t="str">
        <f>IFERROR(VLOOKUP($E331,Beíró!$B:$T,11,FALSE),"")</f>
        <v/>
      </c>
      <c r="N331" s="300" t="str">
        <f>IFERROR(VLOOKUP($E331,Beíró!$B:$T,12,FALSE),"")</f>
        <v/>
      </c>
      <c r="O331" s="301" t="str">
        <f>IFERROR(VLOOKUP($E331,Beíró!$B:$T,13,FALSE),"")</f>
        <v/>
      </c>
      <c r="P331" s="303">
        <f>IFERROR(VLOOKUP($E331,'Eredmények rsz szerint'!B:P,14,FALSE),0)</f>
        <v>0</v>
      </c>
      <c r="Q331" s="365" t="str">
        <f t="shared" ref="Q331" si="287">IF((P331-P318)&gt;0,P331-P318,"-")</f>
        <v>-</v>
      </c>
      <c r="R331" s="366"/>
      <c r="S331" s="82" t="str">
        <f>IFERROR(IF(VLOOKUP(E331,Beíró!B:T,19,FALSE)-D331=0,"ok","hiba"),"")</f>
        <v/>
      </c>
      <c r="T331" s="82" t="str">
        <f>IFERROR(IF(VLOOKUP(E331,Beíró!B:T,17,FALSE)-P331=0,"ok","hiba"),"")</f>
        <v/>
      </c>
    </row>
    <row r="332" spans="3:20" ht="19.95" hidden="1" customHeight="1" outlineLevel="1" x14ac:dyDescent="0.25">
      <c r="C332" s="364" t="s">
        <v>22</v>
      </c>
      <c r="D332" s="256">
        <v>15</v>
      </c>
      <c r="E332" s="256" t="str">
        <f>IFERROR(VLOOKUP(D332,'Eredmények rsz szerint'!$P$318:$T$332,4,FALSE),"")</f>
        <v/>
      </c>
      <c r="F332" s="255" t="str">
        <f>IFERROR(VLOOKUP($E332,Rajtlista!$B:$I,2,FALSE),"")</f>
        <v/>
      </c>
      <c r="G332" s="256" t="str">
        <f t="shared" si="274"/>
        <v>14.</v>
      </c>
      <c r="H332" s="428" t="str">
        <f>IFERROR(VLOOKUP($E332,Rajtlista!$B:$I,4,FALSE),"")</f>
        <v/>
      </c>
      <c r="I332" s="331" t="str">
        <f>IFERROR(VLOOKUP($E332,Rajtlista!$B:$I,5,FALSE),"")</f>
        <v/>
      </c>
      <c r="J332" s="443" t="str">
        <f>IFERROR(VLOOKUP($E332,Rajtlista!$B:$I,6,FALSE),"")</f>
        <v/>
      </c>
      <c r="K332" s="256"/>
      <c r="L332" s="299" t="str">
        <f>IFERROR(VLOOKUP($E332,Beíró!$B:$T,10,FALSE),"")</f>
        <v/>
      </c>
      <c r="M332" s="300" t="str">
        <f>IFERROR(VLOOKUP($E332,Beíró!$B:$T,11,FALSE),"")</f>
        <v/>
      </c>
      <c r="N332" s="300" t="str">
        <f>IFERROR(VLOOKUP($E332,Beíró!$B:$T,12,FALSE),"")</f>
        <v/>
      </c>
      <c r="O332" s="301" t="str">
        <f>IFERROR(VLOOKUP($E332,Beíró!$B:$T,13,FALSE),"")</f>
        <v/>
      </c>
      <c r="P332" s="303">
        <f>IFERROR(VLOOKUP($E332,'Eredmények rsz szerint'!B:P,14,FALSE),0)</f>
        <v>0</v>
      </c>
      <c r="Q332" s="365" t="str">
        <f t="shared" ref="Q332" si="288">IF((P332-P318)&gt;0,P332-P318,"-")</f>
        <v>-</v>
      </c>
      <c r="R332" s="366"/>
      <c r="S332" s="82" t="str">
        <f>IFERROR(IF(VLOOKUP(E332,Beíró!B:T,19,FALSE)-D332=0,"ok","hiba"),"")</f>
        <v/>
      </c>
      <c r="T332" s="82" t="str">
        <f>IFERROR(IF(VLOOKUP(E332,Beíró!B:T,17,FALSE)-P332=0,"ok","hiba"),"")</f>
        <v/>
      </c>
    </row>
    <row r="333" spans="3:20" ht="19.95" customHeight="1" outlineLevel="1" thickBot="1" x14ac:dyDescent="0.3">
      <c r="C333" s="334"/>
      <c r="D333" s="336"/>
      <c r="E333" s="367">
        <v>0</v>
      </c>
      <c r="F333" s="335"/>
      <c r="G333" s="336"/>
      <c r="H333" s="429"/>
      <c r="I333" s="336"/>
      <c r="J333" s="432"/>
      <c r="K333" s="336"/>
      <c r="L333" s="337"/>
      <c r="M333" s="337"/>
      <c r="N333" s="337"/>
      <c r="O333" s="337"/>
      <c r="P333" s="339"/>
      <c r="Q333" s="368"/>
      <c r="R333" s="357"/>
      <c r="S333" s="82" t="str">
        <f>IFERROR(IF(VLOOKUP(E333,Beíró!B:T,19,FALSE)-D333=0,"ok","hiba"),"")</f>
        <v/>
      </c>
      <c r="T333" s="82" t="str">
        <f>IFERROR(IF(VLOOKUP(E333,Beíró!B:T,17,FALSE)-P333=0,"ok","hiba"),"")</f>
        <v/>
      </c>
    </row>
    <row r="334" spans="3:20" s="359" customFormat="1" ht="19.95" customHeight="1" x14ac:dyDescent="0.25">
      <c r="C334" s="369"/>
      <c r="D334" s="370"/>
      <c r="E334" s="370">
        <f>+Rajtlista!B334</f>
        <v>0</v>
      </c>
      <c r="F334" s="371"/>
      <c r="G334" s="370"/>
      <c r="H334" s="440"/>
      <c r="I334" s="370"/>
      <c r="J334" s="444"/>
      <c r="K334" s="373"/>
      <c r="L334" s="374" t="e">
        <f>'Lövészet beíró'!G328</f>
        <v>#N/A</v>
      </c>
      <c r="M334" s="281" t="e">
        <f>'Lövészet beíró'!H328</f>
        <v>#N/A</v>
      </c>
      <c r="N334" s="281" t="e">
        <f>'Lövészet beíró'!I328</f>
        <v>#N/A</v>
      </c>
      <c r="O334" s="282" t="e">
        <f>'Lövészet beíró'!J328</f>
        <v>#N/A</v>
      </c>
      <c r="P334" s="375"/>
      <c r="Q334" s="376"/>
      <c r="R334" s="357"/>
      <c r="S334" s="82" t="str">
        <f>IFERROR(IF(VLOOKUP(E334,Beíró!B:T,19,FALSE)-D334=0,"ok","hiba"),"")</f>
        <v/>
      </c>
      <c r="T334" s="82" t="str">
        <f>IFERROR(IF(VLOOKUP(E334,Beíró!B:T,17,FALSE)-P334=0,"ok","hiba"),"")</f>
        <v/>
      </c>
    </row>
    <row r="335" spans="3:20" ht="19.95" hidden="1" customHeight="1" outlineLevel="1" x14ac:dyDescent="0.25">
      <c r="C335" s="360" t="s">
        <v>5</v>
      </c>
      <c r="D335" s="288">
        <v>1</v>
      </c>
      <c r="E335" s="253" t="str">
        <f>IFERROR(VLOOKUP(D335,'Eredmények rsz szerint'!$P$335:$T$349,4,FALSE),"")</f>
        <v/>
      </c>
      <c r="F335" s="287" t="str">
        <f>IFERROR(VLOOKUP($E335,Rajtlista!$B:$I,2,FALSE),"")</f>
        <v/>
      </c>
      <c r="G335" s="288">
        <f>+C334</f>
        <v>0</v>
      </c>
      <c r="H335" s="427" t="str">
        <f>IFERROR(VLOOKUP($E335,Rajtlista!$B:$I,4,FALSE),"")</f>
        <v/>
      </c>
      <c r="I335" s="328" t="str">
        <f>IFERROR(VLOOKUP($E335,Rajtlista!$B:$I,5,FALSE),"")</f>
        <v/>
      </c>
      <c r="J335" s="442" t="str">
        <f>IFERROR(VLOOKUP($E335,Rajtlista!$B:$I,6,FALSE),"")</f>
        <v/>
      </c>
      <c r="K335" s="288"/>
      <c r="L335" s="291" t="str">
        <f>IFERROR(VLOOKUP($E335,Beíró!$B:$T,10,FALSE),"")</f>
        <v/>
      </c>
      <c r="M335" s="292" t="str">
        <f>IFERROR(VLOOKUP($E335,Beíró!$B:$T,11,FALSE),"")</f>
        <v/>
      </c>
      <c r="N335" s="292" t="str">
        <f>IFERROR(VLOOKUP($E335,Beíró!$B:$T,12,FALSE),"")</f>
        <v/>
      </c>
      <c r="O335" s="293" t="str">
        <f>IFERROR(VLOOKUP($E335,Beíró!$B:$T,13,FALSE),"")</f>
        <v/>
      </c>
      <c r="P335" s="295">
        <f>IFERROR(VLOOKUP($E335,'Eredmények rsz szerint'!B:P,14,FALSE),0)</f>
        <v>0</v>
      </c>
      <c r="Q335" s="362" t="str">
        <f t="shared" ref="Q335" si="289">IF((P335-P335)&gt;0,P335-P335,"-")</f>
        <v>-</v>
      </c>
      <c r="R335" s="363"/>
      <c r="S335" s="82" t="str">
        <f>IFERROR(IF(VLOOKUP(E335,Beíró!B:T,19,FALSE)-D335=0,"ok","hiba"),"")</f>
        <v/>
      </c>
      <c r="T335" s="82" t="str">
        <f>IFERROR(IF(VLOOKUP(E335,Beíró!B:T,17,FALSE)-P335=0,"ok","hiba"),"")</f>
        <v/>
      </c>
    </row>
    <row r="336" spans="3:20" ht="19.95" hidden="1" customHeight="1" outlineLevel="1" x14ac:dyDescent="0.25">
      <c r="C336" s="364" t="s">
        <v>6</v>
      </c>
      <c r="D336" s="256">
        <v>2</v>
      </c>
      <c r="E336" s="256" t="str">
        <f>IFERROR(VLOOKUP(D336,'Eredmények rsz szerint'!$P$335:$T$349,4,FALSE),"")</f>
        <v/>
      </c>
      <c r="F336" s="255" t="str">
        <f>IFERROR(VLOOKUP($E336,Rajtlista!$B:$I,2,FALSE),"")</f>
        <v/>
      </c>
      <c r="G336" s="256" t="str">
        <f t="shared" ref="G336:G349" si="290">+C335</f>
        <v>I.</v>
      </c>
      <c r="H336" s="428" t="str">
        <f>IFERROR(VLOOKUP($E336,Rajtlista!$B:$I,4,FALSE),"")</f>
        <v/>
      </c>
      <c r="I336" s="331" t="str">
        <f>IFERROR(VLOOKUP($E336,Rajtlista!$B:$I,5,FALSE),"")</f>
        <v/>
      </c>
      <c r="J336" s="443" t="str">
        <f>IFERROR(VLOOKUP($E336,Rajtlista!$B:$I,6,FALSE),"")</f>
        <v/>
      </c>
      <c r="K336" s="256"/>
      <c r="L336" s="299" t="str">
        <f>IFERROR(VLOOKUP($E336,Beíró!$B:$T,10,FALSE),"")</f>
        <v/>
      </c>
      <c r="M336" s="300" t="str">
        <f>IFERROR(VLOOKUP($E336,Beíró!$B:$T,11,FALSE),"")</f>
        <v/>
      </c>
      <c r="N336" s="300" t="str">
        <f>IFERROR(VLOOKUP($E336,Beíró!$B:$T,12,FALSE),"")</f>
        <v/>
      </c>
      <c r="O336" s="301" t="str">
        <f>IFERROR(VLOOKUP($E336,Beíró!$B:$T,13,FALSE),"")</f>
        <v/>
      </c>
      <c r="P336" s="303">
        <f>IFERROR(VLOOKUP($E336,'Eredmények rsz szerint'!B:P,14,FALSE),0)</f>
        <v>0</v>
      </c>
      <c r="Q336" s="365" t="str">
        <f t="shared" ref="Q336" si="291">IF((P336-P335)&gt;0,P336-P335,"-")</f>
        <v>-</v>
      </c>
      <c r="R336" s="366"/>
      <c r="S336" s="82" t="str">
        <f>IFERROR(IF(VLOOKUP(E336,Beíró!B:T,19,FALSE)-D336=0,"ok","hiba"),"")</f>
        <v/>
      </c>
      <c r="T336" s="82" t="str">
        <f>IFERROR(IF(VLOOKUP(E336,Beíró!B:T,17,FALSE)-P336=0,"ok","hiba"),"")</f>
        <v/>
      </c>
    </row>
    <row r="337" spans="3:20" ht="19.95" hidden="1" customHeight="1" outlineLevel="1" x14ac:dyDescent="0.25">
      <c r="C337" s="364" t="s">
        <v>10</v>
      </c>
      <c r="D337" s="256">
        <v>3</v>
      </c>
      <c r="E337" s="256" t="str">
        <f>IFERROR(VLOOKUP(D337,'Eredmények rsz szerint'!$P$335:$T$349,4,FALSE),"")</f>
        <v/>
      </c>
      <c r="F337" s="255" t="str">
        <f>IFERROR(VLOOKUP($E337,Rajtlista!$B:$I,2,FALSE),"")</f>
        <v/>
      </c>
      <c r="G337" s="256" t="str">
        <f t="shared" si="290"/>
        <v>II.</v>
      </c>
      <c r="H337" s="428" t="str">
        <f>IFERROR(VLOOKUP($E337,Rajtlista!$B:$I,4,FALSE),"")</f>
        <v/>
      </c>
      <c r="I337" s="331" t="str">
        <f>IFERROR(VLOOKUP($E337,Rajtlista!$B:$I,5,FALSE),"")</f>
        <v/>
      </c>
      <c r="J337" s="443" t="str">
        <f>IFERROR(VLOOKUP($E337,Rajtlista!$B:$I,6,FALSE),"")</f>
        <v/>
      </c>
      <c r="K337" s="256"/>
      <c r="L337" s="299" t="str">
        <f>IFERROR(VLOOKUP($E337,Beíró!$B:$T,10,FALSE),"")</f>
        <v/>
      </c>
      <c r="M337" s="300" t="str">
        <f>IFERROR(VLOOKUP($E337,Beíró!$B:$T,11,FALSE),"")</f>
        <v/>
      </c>
      <c r="N337" s="300" t="str">
        <f>IFERROR(VLOOKUP($E337,Beíró!$B:$T,12,FALSE),"")</f>
        <v/>
      </c>
      <c r="O337" s="301" t="str">
        <f>IFERROR(VLOOKUP($E337,Beíró!$B:$T,13,FALSE),"")</f>
        <v/>
      </c>
      <c r="P337" s="303">
        <f>IFERROR(VLOOKUP($E337,'Eredmények rsz szerint'!B:P,14,FALSE),0)</f>
        <v>0</v>
      </c>
      <c r="Q337" s="365" t="str">
        <f t="shared" ref="Q337" si="292">IF((P337-P335)&gt;0,P337-P335,"-")</f>
        <v>-</v>
      </c>
      <c r="R337" s="366"/>
      <c r="S337" s="82" t="str">
        <f>IFERROR(IF(VLOOKUP(E337,Beíró!B:T,19,FALSE)-D337=0,"ok","hiba"),"")</f>
        <v/>
      </c>
      <c r="T337" s="82" t="str">
        <f>IFERROR(IF(VLOOKUP(E337,Beíró!B:T,17,FALSE)-P337=0,"ok","hiba"),"")</f>
        <v/>
      </c>
    </row>
    <row r="338" spans="3:20" ht="19.95" hidden="1" customHeight="1" outlineLevel="1" x14ac:dyDescent="0.25">
      <c r="C338" s="364" t="s">
        <v>11</v>
      </c>
      <c r="D338" s="256">
        <v>4</v>
      </c>
      <c r="E338" s="256" t="str">
        <f>IFERROR(VLOOKUP(D338,'Eredmények rsz szerint'!$P$335:$T$349,4,FALSE),"")</f>
        <v/>
      </c>
      <c r="F338" s="255" t="str">
        <f>IFERROR(VLOOKUP($E338,Rajtlista!$B:$I,2,FALSE),"")</f>
        <v/>
      </c>
      <c r="G338" s="256" t="str">
        <f t="shared" si="290"/>
        <v>III.</v>
      </c>
      <c r="H338" s="428" t="str">
        <f>IFERROR(VLOOKUP($E338,Rajtlista!$B:$I,4,FALSE),"")</f>
        <v/>
      </c>
      <c r="I338" s="331" t="str">
        <f>IFERROR(VLOOKUP($E338,Rajtlista!$B:$I,5,FALSE),"")</f>
        <v/>
      </c>
      <c r="J338" s="443" t="str">
        <f>IFERROR(VLOOKUP($E338,Rajtlista!$B:$I,6,FALSE),"")</f>
        <v/>
      </c>
      <c r="K338" s="256"/>
      <c r="L338" s="299" t="str">
        <f>IFERROR(VLOOKUP($E338,Beíró!$B:$T,10,FALSE),"")</f>
        <v/>
      </c>
      <c r="M338" s="300" t="str">
        <f>IFERROR(VLOOKUP($E338,Beíró!$B:$T,11,FALSE),"")</f>
        <v/>
      </c>
      <c r="N338" s="300" t="str">
        <f>IFERROR(VLOOKUP($E338,Beíró!$B:$T,12,FALSE),"")</f>
        <v/>
      </c>
      <c r="O338" s="301" t="str">
        <f>IFERROR(VLOOKUP($E338,Beíró!$B:$T,13,FALSE),"")</f>
        <v/>
      </c>
      <c r="P338" s="303">
        <f>IFERROR(VLOOKUP($E338,'Eredmények rsz szerint'!B:P,14,FALSE),0)</f>
        <v>0</v>
      </c>
      <c r="Q338" s="365" t="str">
        <f t="shared" ref="Q338" si="293">IF((P338-P335)&gt;0,P338-P335,"-")</f>
        <v>-</v>
      </c>
      <c r="R338" s="366"/>
      <c r="S338" s="82" t="str">
        <f>IFERROR(IF(VLOOKUP(E338,Beíró!B:T,19,FALSE)-D338=0,"ok","hiba"),"")</f>
        <v/>
      </c>
      <c r="T338" s="82" t="str">
        <f>IFERROR(IF(VLOOKUP(E338,Beíró!B:T,17,FALSE)-P338=0,"ok","hiba"),"")</f>
        <v/>
      </c>
    </row>
    <row r="339" spans="3:20" ht="19.95" hidden="1" customHeight="1" outlineLevel="1" x14ac:dyDescent="0.25">
      <c r="C339" s="364" t="s">
        <v>12</v>
      </c>
      <c r="D339" s="256">
        <v>5</v>
      </c>
      <c r="E339" s="256" t="str">
        <f>IFERROR(VLOOKUP(D339,'Eredmények rsz szerint'!$P$335:$T$349,4,FALSE),"")</f>
        <v/>
      </c>
      <c r="F339" s="255" t="str">
        <f>IFERROR(VLOOKUP($E339,Rajtlista!$B:$I,2,FALSE),"")</f>
        <v/>
      </c>
      <c r="G339" s="256" t="str">
        <f t="shared" si="290"/>
        <v>4.</v>
      </c>
      <c r="H339" s="428" t="str">
        <f>IFERROR(VLOOKUP($E339,Rajtlista!$B:$I,4,FALSE),"")</f>
        <v/>
      </c>
      <c r="I339" s="331" t="str">
        <f>IFERROR(VLOOKUP($E339,Rajtlista!$B:$I,5,FALSE),"")</f>
        <v/>
      </c>
      <c r="J339" s="443" t="str">
        <f>IFERROR(VLOOKUP($E339,Rajtlista!$B:$I,6,FALSE),"")</f>
        <v/>
      </c>
      <c r="K339" s="256"/>
      <c r="L339" s="299" t="str">
        <f>IFERROR(VLOOKUP($E339,Beíró!$B:$T,10,FALSE),"")</f>
        <v/>
      </c>
      <c r="M339" s="300" t="str">
        <f>IFERROR(VLOOKUP($E339,Beíró!$B:$T,11,FALSE),"")</f>
        <v/>
      </c>
      <c r="N339" s="300" t="str">
        <f>IFERROR(VLOOKUP($E339,Beíró!$B:$T,12,FALSE),"")</f>
        <v/>
      </c>
      <c r="O339" s="301" t="str">
        <f>IFERROR(VLOOKUP($E339,Beíró!$B:$T,13,FALSE),"")</f>
        <v/>
      </c>
      <c r="P339" s="303">
        <f>IFERROR(VLOOKUP($E339,'Eredmények rsz szerint'!B:P,14,FALSE),0)</f>
        <v>0</v>
      </c>
      <c r="Q339" s="365" t="str">
        <f t="shared" ref="Q339" si="294">IF((P339-P335)&gt;0,P339-P335,"-")</f>
        <v>-</v>
      </c>
      <c r="R339" s="366"/>
      <c r="S339" s="82" t="str">
        <f>IFERROR(IF(VLOOKUP(E339,Beíró!B:T,19,FALSE)-D339=0,"ok","hiba"),"")</f>
        <v/>
      </c>
      <c r="T339" s="82" t="str">
        <f>IFERROR(IF(VLOOKUP(E339,Beíró!B:T,17,FALSE)-P339=0,"ok","hiba"),"")</f>
        <v/>
      </c>
    </row>
    <row r="340" spans="3:20" ht="19.95" hidden="1" customHeight="1" outlineLevel="1" x14ac:dyDescent="0.25">
      <c r="C340" s="364" t="s">
        <v>13</v>
      </c>
      <c r="D340" s="256">
        <v>6</v>
      </c>
      <c r="E340" s="256" t="str">
        <f>IFERROR(VLOOKUP(D340,'Eredmények rsz szerint'!$P$335:$T$349,4,FALSE),"")</f>
        <v/>
      </c>
      <c r="F340" s="255" t="str">
        <f>IFERROR(VLOOKUP($E340,Rajtlista!$B:$I,2,FALSE),"")</f>
        <v/>
      </c>
      <c r="G340" s="256" t="str">
        <f t="shared" si="290"/>
        <v>5.</v>
      </c>
      <c r="H340" s="428" t="str">
        <f>IFERROR(VLOOKUP($E340,Rajtlista!$B:$I,4,FALSE),"")</f>
        <v/>
      </c>
      <c r="I340" s="331" t="str">
        <f>IFERROR(VLOOKUP($E340,Rajtlista!$B:$I,5,FALSE),"")</f>
        <v/>
      </c>
      <c r="J340" s="443" t="str">
        <f>IFERROR(VLOOKUP($E340,Rajtlista!$B:$I,6,FALSE),"")</f>
        <v/>
      </c>
      <c r="K340" s="256"/>
      <c r="L340" s="299" t="str">
        <f>IFERROR(VLOOKUP($E340,Beíró!$B:$T,10,FALSE),"")</f>
        <v/>
      </c>
      <c r="M340" s="300" t="str">
        <f>IFERROR(VLOOKUP($E340,Beíró!$B:$T,11,FALSE),"")</f>
        <v/>
      </c>
      <c r="N340" s="300" t="str">
        <f>IFERROR(VLOOKUP($E340,Beíró!$B:$T,12,FALSE),"")</f>
        <v/>
      </c>
      <c r="O340" s="301" t="str">
        <f>IFERROR(VLOOKUP($E340,Beíró!$B:$T,13,FALSE),"")</f>
        <v/>
      </c>
      <c r="P340" s="303">
        <f>IFERROR(VLOOKUP($E340,'Eredmények rsz szerint'!B:P,14,FALSE),0)</f>
        <v>0</v>
      </c>
      <c r="Q340" s="365" t="str">
        <f t="shared" ref="Q340" si="295">IF((P340-P335)&gt;0,P340-P335,"-")</f>
        <v>-</v>
      </c>
      <c r="R340" s="366"/>
      <c r="S340" s="82" t="str">
        <f>IFERROR(IF(VLOOKUP(E340,Beíró!B:T,19,FALSE)-D340=0,"ok","hiba"),"")</f>
        <v/>
      </c>
      <c r="T340" s="82" t="str">
        <f>IFERROR(IF(VLOOKUP(E340,Beíró!B:T,17,FALSE)-P340=0,"ok","hiba"),"")</f>
        <v/>
      </c>
    </row>
    <row r="341" spans="3:20" ht="19.95" hidden="1" customHeight="1" outlineLevel="1" x14ac:dyDescent="0.25">
      <c r="C341" s="364" t="s">
        <v>14</v>
      </c>
      <c r="D341" s="256">
        <v>7</v>
      </c>
      <c r="E341" s="256" t="str">
        <f>IFERROR(VLOOKUP(D341,'Eredmények rsz szerint'!$P$335:$T$349,4,FALSE),"")</f>
        <v/>
      </c>
      <c r="F341" s="255" t="str">
        <f>IFERROR(VLOOKUP($E341,Rajtlista!$B:$I,2,FALSE),"")</f>
        <v/>
      </c>
      <c r="G341" s="256" t="str">
        <f t="shared" si="290"/>
        <v>6.</v>
      </c>
      <c r="H341" s="428" t="str">
        <f>IFERROR(VLOOKUP($E341,Rajtlista!$B:$I,4,FALSE),"")</f>
        <v/>
      </c>
      <c r="I341" s="331" t="str">
        <f>IFERROR(VLOOKUP($E341,Rajtlista!$B:$I,5,FALSE),"")</f>
        <v/>
      </c>
      <c r="J341" s="443" t="str">
        <f>IFERROR(VLOOKUP($E341,Rajtlista!$B:$I,6,FALSE),"")</f>
        <v/>
      </c>
      <c r="K341" s="256"/>
      <c r="L341" s="299" t="str">
        <f>IFERROR(VLOOKUP($E341,Beíró!$B:$T,10,FALSE),"")</f>
        <v/>
      </c>
      <c r="M341" s="300" t="str">
        <f>IFERROR(VLOOKUP($E341,Beíró!$B:$T,11,FALSE),"")</f>
        <v/>
      </c>
      <c r="N341" s="300" t="str">
        <f>IFERROR(VLOOKUP($E341,Beíró!$B:$T,12,FALSE),"")</f>
        <v/>
      </c>
      <c r="O341" s="301" t="str">
        <f>IFERROR(VLOOKUP($E341,Beíró!$B:$T,13,FALSE),"")</f>
        <v/>
      </c>
      <c r="P341" s="303">
        <f>IFERROR(VLOOKUP($E341,'Eredmények rsz szerint'!B:P,14,FALSE),0)</f>
        <v>0</v>
      </c>
      <c r="Q341" s="365" t="str">
        <f t="shared" ref="Q341" si="296">IF((P341-P335)&gt;0,P341-P335,"-")</f>
        <v>-</v>
      </c>
      <c r="R341" s="366"/>
      <c r="S341" s="82" t="str">
        <f>IFERROR(IF(VLOOKUP(E341,Beíró!B:T,19,FALSE)-D341=0,"ok","hiba"),"")</f>
        <v/>
      </c>
      <c r="T341" s="82" t="str">
        <f>IFERROR(IF(VLOOKUP(E341,Beíró!B:T,17,FALSE)-P341=0,"ok","hiba"),"")</f>
        <v/>
      </c>
    </row>
    <row r="342" spans="3:20" ht="19.95" hidden="1" customHeight="1" outlineLevel="1" x14ac:dyDescent="0.25">
      <c r="C342" s="364" t="s">
        <v>15</v>
      </c>
      <c r="D342" s="256">
        <v>8</v>
      </c>
      <c r="E342" s="256" t="str">
        <f>IFERROR(VLOOKUP(D342,'Eredmények rsz szerint'!$P$335:$T$349,4,FALSE),"")</f>
        <v/>
      </c>
      <c r="F342" s="255" t="str">
        <f>IFERROR(VLOOKUP($E342,Rajtlista!$B:$I,2,FALSE),"")</f>
        <v/>
      </c>
      <c r="G342" s="256" t="str">
        <f t="shared" si="290"/>
        <v>7.</v>
      </c>
      <c r="H342" s="428" t="str">
        <f>IFERROR(VLOOKUP($E342,Rajtlista!$B:$I,4,FALSE),"")</f>
        <v/>
      </c>
      <c r="I342" s="331" t="str">
        <f>IFERROR(VLOOKUP($E342,Rajtlista!$B:$I,5,FALSE),"")</f>
        <v/>
      </c>
      <c r="J342" s="443" t="str">
        <f>IFERROR(VLOOKUP($E342,Rajtlista!$B:$I,6,FALSE),"")</f>
        <v/>
      </c>
      <c r="K342" s="256"/>
      <c r="L342" s="299" t="str">
        <f>IFERROR(VLOOKUP($E342,Beíró!$B:$T,10,FALSE),"")</f>
        <v/>
      </c>
      <c r="M342" s="300" t="str">
        <f>IFERROR(VLOOKUP($E342,Beíró!$B:$T,11,FALSE),"")</f>
        <v/>
      </c>
      <c r="N342" s="300" t="str">
        <f>IFERROR(VLOOKUP($E342,Beíró!$B:$T,12,FALSE),"")</f>
        <v/>
      </c>
      <c r="O342" s="301" t="str">
        <f>IFERROR(VLOOKUP($E342,Beíró!$B:$T,13,FALSE),"")</f>
        <v/>
      </c>
      <c r="P342" s="303">
        <f>IFERROR(VLOOKUP($E342,'Eredmények rsz szerint'!B:P,14,FALSE),0)</f>
        <v>0</v>
      </c>
      <c r="Q342" s="365" t="str">
        <f t="shared" ref="Q342" si="297">IF((P342-P335)&gt;0,P342-P335,"-")</f>
        <v>-</v>
      </c>
      <c r="R342" s="366"/>
      <c r="S342" s="82" t="str">
        <f>IFERROR(IF(VLOOKUP(E342,Beíró!B:T,19,FALSE)-D342=0,"ok","hiba"),"")</f>
        <v/>
      </c>
      <c r="T342" s="82" t="str">
        <f>IFERROR(IF(VLOOKUP(E342,Beíró!B:T,17,FALSE)-P342=0,"ok","hiba"),"")</f>
        <v/>
      </c>
    </row>
    <row r="343" spans="3:20" ht="19.95" hidden="1" customHeight="1" outlineLevel="1" x14ac:dyDescent="0.25">
      <c r="C343" s="364" t="s">
        <v>16</v>
      </c>
      <c r="D343" s="256">
        <v>9</v>
      </c>
      <c r="E343" s="256" t="str">
        <f>IFERROR(VLOOKUP(D343,'Eredmények rsz szerint'!$P$335:$T$349,4,FALSE),"")</f>
        <v/>
      </c>
      <c r="F343" s="255" t="str">
        <f>IFERROR(VLOOKUP($E343,Rajtlista!$B:$I,2,FALSE),"")</f>
        <v/>
      </c>
      <c r="G343" s="256" t="str">
        <f t="shared" si="290"/>
        <v>8.</v>
      </c>
      <c r="H343" s="428" t="str">
        <f>IFERROR(VLOOKUP($E343,Rajtlista!$B:$I,4,FALSE),"")</f>
        <v/>
      </c>
      <c r="I343" s="331" t="str">
        <f>IFERROR(VLOOKUP($E343,Rajtlista!$B:$I,5,FALSE),"")</f>
        <v/>
      </c>
      <c r="J343" s="443" t="str">
        <f>IFERROR(VLOOKUP($E343,Rajtlista!$B:$I,6,FALSE),"")</f>
        <v/>
      </c>
      <c r="K343" s="256"/>
      <c r="L343" s="299" t="str">
        <f>IFERROR(VLOOKUP($E343,Beíró!$B:$T,10,FALSE),"")</f>
        <v/>
      </c>
      <c r="M343" s="300" t="str">
        <f>IFERROR(VLOOKUP($E343,Beíró!$B:$T,11,FALSE),"")</f>
        <v/>
      </c>
      <c r="N343" s="300" t="str">
        <f>IFERROR(VLOOKUP($E343,Beíró!$B:$T,12,FALSE),"")</f>
        <v/>
      </c>
      <c r="O343" s="301" t="str">
        <f>IFERROR(VLOOKUP($E343,Beíró!$B:$T,13,FALSE),"")</f>
        <v/>
      </c>
      <c r="P343" s="303">
        <f>IFERROR(VLOOKUP($E343,'Eredmények rsz szerint'!B:P,14,FALSE),0)</f>
        <v>0</v>
      </c>
      <c r="Q343" s="365" t="str">
        <f t="shared" ref="Q343" si="298">IF((P343-P335)&gt;0,P343-P335,"-")</f>
        <v>-</v>
      </c>
      <c r="R343" s="366"/>
      <c r="S343" s="82" t="str">
        <f>IFERROR(IF(VLOOKUP(E343,Beíró!B:T,19,FALSE)-D343=0,"ok","hiba"),"")</f>
        <v/>
      </c>
      <c r="T343" s="82" t="str">
        <f>IFERROR(IF(VLOOKUP(E343,Beíró!B:T,17,FALSE)-P343=0,"ok","hiba"),"")</f>
        <v/>
      </c>
    </row>
    <row r="344" spans="3:20" ht="19.95" hidden="1" customHeight="1" outlineLevel="1" x14ac:dyDescent="0.25">
      <c r="C344" s="364" t="s">
        <v>17</v>
      </c>
      <c r="D344" s="256">
        <v>10</v>
      </c>
      <c r="E344" s="256" t="str">
        <f>IFERROR(VLOOKUP(D344,'Eredmények rsz szerint'!$P$335:$T$349,4,FALSE),"")</f>
        <v/>
      </c>
      <c r="F344" s="255" t="str">
        <f>IFERROR(VLOOKUP($E344,Rajtlista!$B:$I,2,FALSE),"")</f>
        <v/>
      </c>
      <c r="G344" s="256" t="str">
        <f t="shared" si="290"/>
        <v>9.</v>
      </c>
      <c r="H344" s="428" t="str">
        <f>IFERROR(VLOOKUP($E344,Rajtlista!$B:$I,4,FALSE),"")</f>
        <v/>
      </c>
      <c r="I344" s="331" t="str">
        <f>IFERROR(VLOOKUP($E344,Rajtlista!$B:$I,5,FALSE),"")</f>
        <v/>
      </c>
      <c r="J344" s="443" t="str">
        <f>IFERROR(VLOOKUP($E344,Rajtlista!$B:$I,6,FALSE),"")</f>
        <v/>
      </c>
      <c r="K344" s="256"/>
      <c r="L344" s="299" t="str">
        <f>IFERROR(VLOOKUP($E344,Beíró!$B:$T,10,FALSE),"")</f>
        <v/>
      </c>
      <c r="M344" s="300" t="str">
        <f>IFERROR(VLOOKUP($E344,Beíró!$B:$T,11,FALSE),"")</f>
        <v/>
      </c>
      <c r="N344" s="300" t="str">
        <f>IFERROR(VLOOKUP($E344,Beíró!$B:$T,12,FALSE),"")</f>
        <v/>
      </c>
      <c r="O344" s="301" t="str">
        <f>IFERROR(VLOOKUP($E344,Beíró!$B:$T,13,FALSE),"")</f>
        <v/>
      </c>
      <c r="P344" s="303">
        <f>IFERROR(VLOOKUP($E344,'Eredmények rsz szerint'!B:P,14,FALSE),0)</f>
        <v>0</v>
      </c>
      <c r="Q344" s="365" t="str">
        <f t="shared" ref="Q344" si="299">IF((P344-P335)&gt;0,P344-P335,"-")</f>
        <v>-</v>
      </c>
      <c r="R344" s="366"/>
      <c r="S344" s="82" t="str">
        <f>IFERROR(IF(VLOOKUP(E344,Beíró!B:T,19,FALSE)-D344=0,"ok","hiba"),"")</f>
        <v/>
      </c>
      <c r="T344" s="82" t="str">
        <f>IFERROR(IF(VLOOKUP(E344,Beíró!B:T,17,FALSE)-P344=0,"ok","hiba"),"")</f>
        <v/>
      </c>
    </row>
    <row r="345" spans="3:20" ht="19.95" hidden="1" customHeight="1" outlineLevel="1" x14ac:dyDescent="0.25">
      <c r="C345" s="364" t="s">
        <v>18</v>
      </c>
      <c r="D345" s="256">
        <v>11</v>
      </c>
      <c r="E345" s="256" t="str">
        <f>IFERROR(VLOOKUP(D345,'Eredmények rsz szerint'!$P$335:$T$349,4,FALSE),"")</f>
        <v/>
      </c>
      <c r="F345" s="255" t="str">
        <f>IFERROR(VLOOKUP($E345,Rajtlista!$B:$I,2,FALSE),"")</f>
        <v/>
      </c>
      <c r="G345" s="256" t="str">
        <f t="shared" si="290"/>
        <v>10.</v>
      </c>
      <c r="H345" s="428" t="str">
        <f>IFERROR(VLOOKUP($E345,Rajtlista!$B:$I,4,FALSE),"")</f>
        <v/>
      </c>
      <c r="I345" s="331" t="str">
        <f>IFERROR(VLOOKUP($E345,Rajtlista!$B:$I,5,FALSE),"")</f>
        <v/>
      </c>
      <c r="J345" s="443" t="str">
        <f>IFERROR(VLOOKUP($E345,Rajtlista!$B:$I,6,FALSE),"")</f>
        <v/>
      </c>
      <c r="K345" s="256"/>
      <c r="L345" s="299" t="str">
        <f>IFERROR(VLOOKUP($E345,Beíró!$B:$T,10,FALSE),"")</f>
        <v/>
      </c>
      <c r="M345" s="300" t="str">
        <f>IFERROR(VLOOKUP($E345,Beíró!$B:$T,11,FALSE),"")</f>
        <v/>
      </c>
      <c r="N345" s="300" t="str">
        <f>IFERROR(VLOOKUP($E345,Beíró!$B:$T,12,FALSE),"")</f>
        <v/>
      </c>
      <c r="O345" s="301" t="str">
        <f>IFERROR(VLOOKUP($E345,Beíró!$B:$T,13,FALSE),"")</f>
        <v/>
      </c>
      <c r="P345" s="303">
        <f>IFERROR(VLOOKUP($E345,'Eredmények rsz szerint'!B:P,14,FALSE),0)</f>
        <v>0</v>
      </c>
      <c r="Q345" s="365" t="str">
        <f t="shared" ref="Q345" si="300">IF((P345-P335)&gt;0,P345-P335,"-")</f>
        <v>-</v>
      </c>
      <c r="R345" s="366"/>
      <c r="S345" s="82" t="str">
        <f>IFERROR(IF(VLOOKUP(E345,Beíró!B:T,19,FALSE)-D345=0,"ok","hiba"),"")</f>
        <v/>
      </c>
      <c r="T345" s="82" t="str">
        <f>IFERROR(IF(VLOOKUP(E345,Beíró!B:T,17,FALSE)-P345=0,"ok","hiba"),"")</f>
        <v/>
      </c>
    </row>
    <row r="346" spans="3:20" ht="19.95" hidden="1" customHeight="1" outlineLevel="1" x14ac:dyDescent="0.25">
      <c r="C346" s="364" t="s">
        <v>19</v>
      </c>
      <c r="D346" s="256">
        <v>12</v>
      </c>
      <c r="E346" s="256" t="str">
        <f>IFERROR(VLOOKUP(D346,'Eredmények rsz szerint'!$P$335:$T$349,4,FALSE),"")</f>
        <v/>
      </c>
      <c r="F346" s="255" t="str">
        <f>IFERROR(VLOOKUP($E346,Rajtlista!$B:$I,2,FALSE),"")</f>
        <v/>
      </c>
      <c r="G346" s="256" t="str">
        <f t="shared" si="290"/>
        <v>11.</v>
      </c>
      <c r="H346" s="428" t="str">
        <f>IFERROR(VLOOKUP($E346,Rajtlista!$B:$I,4,FALSE),"")</f>
        <v/>
      </c>
      <c r="I346" s="331" t="str">
        <f>IFERROR(VLOOKUP($E346,Rajtlista!$B:$I,5,FALSE),"")</f>
        <v/>
      </c>
      <c r="J346" s="443" t="str">
        <f>IFERROR(VLOOKUP($E346,Rajtlista!$B:$I,6,FALSE),"")</f>
        <v/>
      </c>
      <c r="K346" s="256"/>
      <c r="L346" s="299" t="str">
        <f>IFERROR(VLOOKUP($E346,Beíró!$B:$T,10,FALSE),"")</f>
        <v/>
      </c>
      <c r="M346" s="300" t="str">
        <f>IFERROR(VLOOKUP($E346,Beíró!$B:$T,11,FALSE),"")</f>
        <v/>
      </c>
      <c r="N346" s="300" t="str">
        <f>IFERROR(VLOOKUP($E346,Beíró!$B:$T,12,FALSE),"")</f>
        <v/>
      </c>
      <c r="O346" s="301" t="str">
        <f>IFERROR(VLOOKUP($E346,Beíró!$B:$T,13,FALSE),"")</f>
        <v/>
      </c>
      <c r="P346" s="303">
        <f>IFERROR(VLOOKUP($E346,'Eredmények rsz szerint'!B:P,14,FALSE),0)</f>
        <v>0</v>
      </c>
      <c r="Q346" s="365" t="str">
        <f t="shared" ref="Q346" si="301">IF((P346-P335)&gt;0,P346-P335,"-")</f>
        <v>-</v>
      </c>
      <c r="R346" s="366"/>
      <c r="S346" s="82" t="str">
        <f>IFERROR(IF(VLOOKUP(E346,Beíró!B:T,19,FALSE)-D346=0,"ok","hiba"),"")</f>
        <v/>
      </c>
      <c r="T346" s="82" t="str">
        <f>IFERROR(IF(VLOOKUP(E346,Beíró!B:T,17,FALSE)-P346=0,"ok","hiba"),"")</f>
        <v/>
      </c>
    </row>
    <row r="347" spans="3:20" ht="19.95" hidden="1" customHeight="1" outlineLevel="1" x14ac:dyDescent="0.25">
      <c r="C347" s="364" t="s">
        <v>20</v>
      </c>
      <c r="D347" s="256">
        <v>13</v>
      </c>
      <c r="E347" s="256" t="str">
        <f>IFERROR(VLOOKUP(D347,'Eredmények rsz szerint'!$P$335:$T$349,4,FALSE),"")</f>
        <v/>
      </c>
      <c r="F347" s="255" t="str">
        <f>IFERROR(VLOOKUP($E347,Rajtlista!$B:$I,2,FALSE),"")</f>
        <v/>
      </c>
      <c r="G347" s="256" t="str">
        <f t="shared" si="290"/>
        <v>12.</v>
      </c>
      <c r="H347" s="428" t="str">
        <f>IFERROR(VLOOKUP($E347,Rajtlista!$B:$I,4,FALSE),"")</f>
        <v/>
      </c>
      <c r="I347" s="331" t="str">
        <f>IFERROR(VLOOKUP($E347,Rajtlista!$B:$I,5,FALSE),"")</f>
        <v/>
      </c>
      <c r="J347" s="443" t="str">
        <f>IFERROR(VLOOKUP($E347,Rajtlista!$B:$I,6,FALSE),"")</f>
        <v/>
      </c>
      <c r="K347" s="256"/>
      <c r="L347" s="299" t="str">
        <f>IFERROR(VLOOKUP($E347,Beíró!$B:$T,10,FALSE),"")</f>
        <v/>
      </c>
      <c r="M347" s="300" t="str">
        <f>IFERROR(VLOOKUP($E347,Beíró!$B:$T,11,FALSE),"")</f>
        <v/>
      </c>
      <c r="N347" s="300" t="str">
        <f>IFERROR(VLOOKUP($E347,Beíró!$B:$T,12,FALSE),"")</f>
        <v/>
      </c>
      <c r="O347" s="301" t="str">
        <f>IFERROR(VLOOKUP($E347,Beíró!$B:$T,13,FALSE),"")</f>
        <v/>
      </c>
      <c r="P347" s="303">
        <f>IFERROR(VLOOKUP($E347,'Eredmények rsz szerint'!B:P,14,FALSE),0)</f>
        <v>0</v>
      </c>
      <c r="Q347" s="365" t="str">
        <f t="shared" ref="Q347" si="302">IF((P347-P335)&gt;0,P347-P335,"-")</f>
        <v>-</v>
      </c>
      <c r="R347" s="366"/>
      <c r="S347" s="82" t="str">
        <f>IFERROR(IF(VLOOKUP(E347,Beíró!B:T,19,FALSE)-D347=0,"ok","hiba"),"")</f>
        <v/>
      </c>
      <c r="T347" s="82" t="str">
        <f>IFERROR(IF(VLOOKUP(E347,Beíró!B:T,17,FALSE)-P347=0,"ok","hiba"),"")</f>
        <v/>
      </c>
    </row>
    <row r="348" spans="3:20" ht="19.95" hidden="1" customHeight="1" outlineLevel="1" x14ac:dyDescent="0.25">
      <c r="C348" s="364" t="s">
        <v>21</v>
      </c>
      <c r="D348" s="256">
        <v>14</v>
      </c>
      <c r="E348" s="256" t="str">
        <f>IFERROR(VLOOKUP(D348,'Eredmények rsz szerint'!$P$335:$T$349,4,FALSE),"")</f>
        <v/>
      </c>
      <c r="F348" s="255" t="str">
        <f>IFERROR(VLOOKUP($E348,Rajtlista!$B:$I,2,FALSE),"")</f>
        <v/>
      </c>
      <c r="G348" s="256" t="str">
        <f t="shared" si="290"/>
        <v>13.</v>
      </c>
      <c r="H348" s="428" t="str">
        <f>IFERROR(VLOOKUP($E348,Rajtlista!$B:$I,4,FALSE),"")</f>
        <v/>
      </c>
      <c r="I348" s="331" t="str">
        <f>IFERROR(VLOOKUP($E348,Rajtlista!$B:$I,5,FALSE),"")</f>
        <v/>
      </c>
      <c r="J348" s="443" t="str">
        <f>IFERROR(VLOOKUP($E348,Rajtlista!$B:$I,6,FALSE),"")</f>
        <v/>
      </c>
      <c r="K348" s="256"/>
      <c r="L348" s="299" t="str">
        <f>IFERROR(VLOOKUP($E348,Beíró!$B:$T,10,FALSE),"")</f>
        <v/>
      </c>
      <c r="M348" s="300" t="str">
        <f>IFERROR(VLOOKUP($E348,Beíró!$B:$T,11,FALSE),"")</f>
        <v/>
      </c>
      <c r="N348" s="300" t="str">
        <f>IFERROR(VLOOKUP($E348,Beíró!$B:$T,12,FALSE),"")</f>
        <v/>
      </c>
      <c r="O348" s="301" t="str">
        <f>IFERROR(VLOOKUP($E348,Beíró!$B:$T,13,FALSE),"")</f>
        <v/>
      </c>
      <c r="P348" s="303">
        <f>IFERROR(VLOOKUP($E348,'Eredmények rsz szerint'!B:P,14,FALSE),0)</f>
        <v>0</v>
      </c>
      <c r="Q348" s="365" t="str">
        <f t="shared" ref="Q348" si="303">IF((P348-P335)&gt;0,P348-P335,"-")</f>
        <v>-</v>
      </c>
      <c r="R348" s="366"/>
      <c r="S348" s="82" t="str">
        <f>IFERROR(IF(VLOOKUP(E348,Beíró!B:T,19,FALSE)-D348=0,"ok","hiba"),"")</f>
        <v/>
      </c>
      <c r="T348" s="82" t="str">
        <f>IFERROR(IF(VLOOKUP(E348,Beíró!B:T,17,FALSE)-P348=0,"ok","hiba"),"")</f>
        <v/>
      </c>
    </row>
    <row r="349" spans="3:20" ht="19.95" hidden="1" customHeight="1" outlineLevel="1" x14ac:dyDescent="0.25">
      <c r="C349" s="364" t="s">
        <v>22</v>
      </c>
      <c r="D349" s="256">
        <v>15</v>
      </c>
      <c r="E349" s="256" t="str">
        <f>IFERROR(VLOOKUP(D349,'Eredmények rsz szerint'!$P$335:$T$349,4,FALSE),"")</f>
        <v/>
      </c>
      <c r="F349" s="255" t="str">
        <f>IFERROR(VLOOKUP($E349,Rajtlista!$B:$I,2,FALSE),"")</f>
        <v/>
      </c>
      <c r="G349" s="256" t="str">
        <f t="shared" si="290"/>
        <v>14.</v>
      </c>
      <c r="H349" s="428" t="str">
        <f>IFERROR(VLOOKUP($E349,Rajtlista!$B:$I,4,FALSE),"")</f>
        <v/>
      </c>
      <c r="I349" s="331" t="str">
        <f>IFERROR(VLOOKUP($E349,Rajtlista!$B:$I,5,FALSE),"")</f>
        <v/>
      </c>
      <c r="J349" s="443" t="str">
        <f>IFERROR(VLOOKUP($E349,Rajtlista!$B:$I,6,FALSE),"")</f>
        <v/>
      </c>
      <c r="K349" s="256"/>
      <c r="L349" s="299" t="str">
        <f>IFERROR(VLOOKUP($E349,Beíró!$B:$T,10,FALSE),"")</f>
        <v/>
      </c>
      <c r="M349" s="300" t="str">
        <f>IFERROR(VLOOKUP($E349,Beíró!$B:$T,11,FALSE),"")</f>
        <v/>
      </c>
      <c r="N349" s="300" t="str">
        <f>IFERROR(VLOOKUP($E349,Beíró!$B:$T,12,FALSE),"")</f>
        <v/>
      </c>
      <c r="O349" s="301" t="str">
        <f>IFERROR(VLOOKUP($E349,Beíró!$B:$T,13,FALSE),"")</f>
        <v/>
      </c>
      <c r="P349" s="303">
        <f>IFERROR(VLOOKUP($E349,'Eredmények rsz szerint'!B:P,14,FALSE),0)</f>
        <v>0</v>
      </c>
      <c r="Q349" s="365" t="str">
        <f t="shared" ref="Q349" si="304">IF((P349-P335)&gt;0,P349-P335,"-")</f>
        <v>-</v>
      </c>
      <c r="R349" s="366"/>
      <c r="S349" s="82" t="str">
        <f>IFERROR(IF(VLOOKUP(E349,Beíró!B:T,19,FALSE)-D349=0,"ok","hiba"),"")</f>
        <v/>
      </c>
      <c r="T349" s="82" t="str">
        <f>IFERROR(IF(VLOOKUP(E349,Beíró!B:T,17,FALSE)-P349=0,"ok","hiba"),"")</f>
        <v/>
      </c>
    </row>
    <row r="350" spans="3:20" ht="19.95" customHeight="1" outlineLevel="1" thickBot="1" x14ac:dyDescent="0.3">
      <c r="C350" s="334"/>
      <c r="D350" s="336"/>
      <c r="E350" s="367">
        <v>0</v>
      </c>
      <c r="F350" s="335"/>
      <c r="G350" s="336"/>
      <c r="H350" s="429"/>
      <c r="I350" s="336"/>
      <c r="J350" s="432"/>
      <c r="K350" s="336"/>
      <c r="L350" s="337"/>
      <c r="M350" s="337"/>
      <c r="N350" s="337"/>
      <c r="O350" s="337"/>
      <c r="P350" s="339"/>
      <c r="Q350" s="368"/>
      <c r="R350" s="357"/>
      <c r="S350" s="82" t="str">
        <f>IFERROR(IF(VLOOKUP(E350,Beíró!B:T,19,FALSE)-D350=0,"ok","hiba"),"")</f>
        <v/>
      </c>
      <c r="T350" s="82" t="str">
        <f>IFERROR(IF(VLOOKUP(E350,Beíró!B:T,17,FALSE)-P350=0,"ok","hiba"),"")</f>
        <v/>
      </c>
    </row>
  </sheetData>
  <autoFilter ref="C4:Q350" xr:uid="{00000000-0009-0000-0000-000009000000}">
    <filterColumn colId="2">
      <customFilters>
        <customFilter operator="notEqual" val=" "/>
      </customFilters>
    </filterColumn>
    <filterColumn colId="9" showButton="0"/>
    <filterColumn colId="10" showButton="0"/>
    <filterColumn colId="11" showButton="0"/>
  </autoFilter>
  <mergeCells count="4">
    <mergeCell ref="C1:Q1"/>
    <mergeCell ref="C2:Q2"/>
    <mergeCell ref="C3:Q3"/>
    <mergeCell ref="L4:O4"/>
  </mergeCells>
  <phoneticPr fontId="37" type="noConversion"/>
  <conditionalFormatting sqref="R1:R4 R351:R1048576 R6:R21">
    <cfRule type="cellIs" dxfId="21" priority="8" operator="between">
      <formula>1</formula>
      <formula>3</formula>
    </cfRule>
  </conditionalFormatting>
  <conditionalFormatting sqref="R23:R37">
    <cfRule type="cellIs" dxfId="20" priority="7" operator="between">
      <formula>1</formula>
      <formula>3</formula>
    </cfRule>
  </conditionalFormatting>
  <conditionalFormatting sqref="R22">
    <cfRule type="cellIs" dxfId="19" priority="6" operator="between">
      <formula>1</formula>
      <formula>3</formula>
    </cfRule>
  </conditionalFormatting>
  <conditionalFormatting sqref="R5">
    <cfRule type="cellIs" dxfId="18" priority="5" operator="between">
      <formula>1</formula>
      <formula>3</formula>
    </cfRule>
  </conditionalFormatting>
  <conditionalFormatting sqref="R38">
    <cfRule type="cellIs" dxfId="17" priority="4" operator="between">
      <formula>1</formula>
      <formula>3</formula>
    </cfRule>
  </conditionalFormatting>
  <conditionalFormatting sqref="R40:R54 R77:R91 R114:R128 R131:R145 R148:R162 R165:R179 R182:R196 R199:R213 R216:R230 R233:R247 R250:R264 R267:R281 R284:R298 R301:R315 R318:R332 R335:R349 R57:R74 R94:R111">
    <cfRule type="cellIs" dxfId="16" priority="3" operator="between">
      <formula>1</formula>
      <formula>3</formula>
    </cfRule>
  </conditionalFormatting>
  <conditionalFormatting sqref="R39 R56 R76 R93 R113 R130 R147 R164 R181 R198 R215 R232 R249 R266 R283 R300 R317 R334">
    <cfRule type="cellIs" dxfId="15" priority="2" operator="between">
      <formula>1</formula>
      <formula>3</formula>
    </cfRule>
  </conditionalFormatting>
  <conditionalFormatting sqref="R55 R75 R92 R112 R129 R146 R163 R180 R197 R214 R231 R248 R265 R282 R299 R316 R333 R350">
    <cfRule type="cellIs" dxfId="14" priority="1" operator="between">
      <formula>1</formula>
      <formula>3</formula>
    </cfRule>
  </conditionalFormatting>
  <printOptions horizontalCentered="1"/>
  <pageMargins left="0.62992125984251968" right="0.55118110236220474" top="2.29" bottom="0.86614173228346458" header="0.51181102362204722" footer="0.43307086614173229"/>
  <pageSetup paperSize="9" scale="79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rowBreaks count="12" manualBreakCount="12">
    <brk id="21" min="2" max="16" man="1"/>
    <brk id="38" min="2" max="16" man="1"/>
    <brk id="55" min="2" max="16" man="1"/>
    <brk id="75" min="2" max="16" man="1"/>
    <brk id="92" min="2" max="16" man="1"/>
    <brk id="112" min="2" max="16" man="1"/>
    <brk id="129" min="2" max="16" man="1"/>
    <brk id="146" min="2" max="16" man="1"/>
    <brk id="163" min="2" max="16" man="1"/>
    <brk id="180" min="2" max="16" man="1"/>
    <brk id="197" min="2" max="16" man="1"/>
    <brk id="214" min="2" max="16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11" filterMode="1"/>
  <dimension ref="C1:U344"/>
  <sheetViews>
    <sheetView showGridLines="0" view="pageBreakPreview" zoomScale="90" zoomScaleNormal="100" zoomScaleSheetLayoutView="90" workbookViewId="0">
      <pane ySplit="4" topLeftCell="A41" activePane="bottomLeft" state="frozen"/>
      <selection activeCell="A15" sqref="A15"/>
      <selection pane="bottomLeft" activeCell="A45" sqref="A45"/>
    </sheetView>
  </sheetViews>
  <sheetFormatPr defaultColWidth="8.6640625" defaultRowHeight="13.2" outlineLevelRow="1" outlineLevelCol="1" x14ac:dyDescent="0.25"/>
  <cols>
    <col min="1" max="2" width="2.6640625" style="74" customWidth="1"/>
    <col min="3" max="3" width="12.6640625" style="83" customWidth="1"/>
    <col min="4" max="4" width="12.44140625" style="83" hidden="1" customWidth="1" outlineLevel="1"/>
    <col min="5" max="5" width="6.33203125" style="83" bestFit="1" customWidth="1" collapsed="1"/>
    <col min="6" max="6" width="24.6640625" style="202" customWidth="1"/>
    <col min="7" max="7" width="28.33203125" style="83" hidden="1" customWidth="1"/>
    <col min="8" max="8" width="6.6640625" style="83" bestFit="1" customWidth="1"/>
    <col min="9" max="9" width="6.6640625" style="83" customWidth="1"/>
    <col min="10" max="10" width="20.33203125" style="83" customWidth="1"/>
    <col min="11" max="11" width="13.33203125" style="83" hidden="1" customWidth="1" outlineLevel="1"/>
    <col min="12" max="12" width="3.33203125" style="317" customWidth="1" collapsed="1"/>
    <col min="13" max="13" width="2.6640625" style="317" customWidth="1"/>
    <col min="14" max="14" width="3.33203125" style="317" customWidth="1"/>
    <col min="15" max="15" width="2.6640625" style="317" customWidth="1"/>
    <col min="16" max="16" width="11.6640625" style="318" customWidth="1"/>
    <col min="17" max="17" width="10" style="318" customWidth="1"/>
    <col min="18" max="18" width="14" style="343" customWidth="1"/>
    <col min="19" max="19" width="11.6640625" style="82" hidden="1" customWidth="1" outlineLevel="1"/>
    <col min="20" max="20" width="9.33203125" style="82" hidden="1" customWidth="1" outlineLevel="1"/>
    <col min="21" max="21" width="8.6640625" style="74" collapsed="1"/>
    <col min="22" max="16384" width="8.6640625" style="74"/>
  </cols>
  <sheetData>
    <row r="1" spans="3:20" ht="48" customHeight="1" x14ac:dyDescent="0.25">
      <c r="C1" s="474" t="s">
        <v>135</v>
      </c>
      <c r="D1" s="476"/>
      <c r="E1" s="474"/>
      <c r="F1" s="474"/>
      <c r="G1" s="476"/>
      <c r="H1" s="474"/>
      <c r="I1" s="474"/>
      <c r="J1" s="474"/>
      <c r="K1" s="476"/>
      <c r="L1" s="474"/>
      <c r="M1" s="474"/>
      <c r="N1" s="474"/>
      <c r="O1" s="474"/>
      <c r="P1" s="474"/>
      <c r="Q1" s="474"/>
      <c r="R1" s="320"/>
    </row>
    <row r="2" spans="3:20" ht="38.25" customHeight="1" x14ac:dyDescent="0.25">
      <c r="C2" s="475" t="str">
        <f>+Rajtlista!B2</f>
        <v xml:space="preserve">Egyéni futam / Individual Race </v>
      </c>
      <c r="D2" s="486"/>
      <c r="E2" s="475"/>
      <c r="F2" s="475"/>
      <c r="G2" s="486"/>
      <c r="H2" s="475"/>
      <c r="I2" s="475"/>
      <c r="J2" s="475"/>
      <c r="K2" s="486"/>
      <c r="L2" s="475"/>
      <c r="M2" s="475"/>
      <c r="N2" s="475"/>
      <c r="O2" s="475"/>
      <c r="P2" s="475"/>
      <c r="Q2" s="475"/>
      <c r="R2" s="320"/>
    </row>
    <row r="3" spans="3:20" ht="38.25" customHeight="1" thickBot="1" x14ac:dyDescent="0.3">
      <c r="C3" s="513" t="s">
        <v>72</v>
      </c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320"/>
    </row>
    <row r="4" spans="3:20" s="277" customFormat="1" ht="28.5" customHeight="1" thickBot="1" x14ac:dyDescent="0.3">
      <c r="C4" s="344" t="s">
        <v>0</v>
      </c>
      <c r="D4" s="345" t="s">
        <v>42</v>
      </c>
      <c r="E4" s="174" t="s">
        <v>1</v>
      </c>
      <c r="F4" s="172" t="s">
        <v>2</v>
      </c>
      <c r="G4" s="174" t="s">
        <v>33</v>
      </c>
      <c r="H4" s="174" t="s">
        <v>3</v>
      </c>
      <c r="I4" s="249" t="s">
        <v>108</v>
      </c>
      <c r="J4" s="174" t="s">
        <v>109</v>
      </c>
      <c r="K4" s="174" t="s">
        <v>79</v>
      </c>
      <c r="L4" s="506" t="s">
        <v>4</v>
      </c>
      <c r="M4" s="507"/>
      <c r="N4" s="507"/>
      <c r="O4" s="508"/>
      <c r="P4" s="274" t="s">
        <v>31</v>
      </c>
      <c r="Q4" s="346" t="s">
        <v>64</v>
      </c>
      <c r="R4" s="347"/>
      <c r="S4" s="324" t="s">
        <v>40</v>
      </c>
      <c r="T4" s="324" t="s">
        <v>41</v>
      </c>
    </row>
    <row r="5" spans="3:20" s="359" customFormat="1" ht="14.25" customHeight="1" thickTop="1" x14ac:dyDescent="0.25">
      <c r="C5" s="348"/>
      <c r="D5" s="349"/>
      <c r="E5" s="349" t="str">
        <f>Rajtlista!$B$5</f>
        <v>I. kcs. Leány (2011-) - 0,5 km klasszikus</v>
      </c>
      <c r="F5" s="350"/>
      <c r="G5" s="349"/>
      <c r="H5" s="349"/>
      <c r="I5" s="349"/>
      <c r="J5" s="349"/>
      <c r="K5" s="351"/>
      <c r="L5" s="352" t="e">
        <f>'Lövészet beíró'!G5</f>
        <v>#N/A</v>
      </c>
      <c r="M5" s="353" t="e">
        <f>'Lövészet beíró'!H5</f>
        <v>#N/A</v>
      </c>
      <c r="N5" s="353" t="e">
        <f>'Lövészet beíró'!I5</f>
        <v>#N/A</v>
      </c>
      <c r="O5" s="354" t="e">
        <f>'Lövészet beíró'!J5</f>
        <v>#N/A</v>
      </c>
      <c r="P5" s="355"/>
      <c r="Q5" s="356"/>
      <c r="R5" s="357"/>
      <c r="S5" s="358"/>
      <c r="T5" s="358"/>
    </row>
    <row r="6" spans="3:20" ht="14.25" customHeight="1" outlineLevel="1" x14ac:dyDescent="0.25">
      <c r="C6" s="360" t="s">
        <v>5</v>
      </c>
      <c r="D6" s="361">
        <v>1</v>
      </c>
      <c r="E6" s="253" t="str">
        <f>IFERROR(VLOOKUP(D6,'Eredmények rsz szerint'!R6:T20,2,FALSE),"")</f>
        <v/>
      </c>
      <c r="F6" s="287" t="str">
        <f>IFERROR(VLOOKUP($E6,Rajtlista!$B:$I,2,FALSE),"")</f>
        <v/>
      </c>
      <c r="G6" s="288">
        <f>+C5</f>
        <v>0</v>
      </c>
      <c r="H6" s="288" t="str">
        <f>IFERROR(VLOOKUP($E6,Rajtlista!$B:$I,4,FALSE),"")</f>
        <v/>
      </c>
      <c r="I6" s="328" t="str">
        <f>IFERROR(VLOOKUP($E6,Rajtlista!$B:$I,5,FALSE),"")</f>
        <v/>
      </c>
      <c r="J6" s="328" t="str">
        <f>IFERROR(VLOOKUP($E6,Rajtlista!$B:$I,6,FALSE),"")</f>
        <v/>
      </c>
      <c r="K6" s="288" t="str">
        <f>IFERROR(VLOOKUP($E6,'Nevezési lista'!$C$4:$K$113,6,FALSE),"")</f>
        <v/>
      </c>
      <c r="L6" s="291" t="str">
        <f>IFERROR(VLOOKUP($E6,Beíró!$B:$T,10,FALSE),"")</f>
        <v/>
      </c>
      <c r="M6" s="292" t="str">
        <f>IFERROR(VLOOKUP($E6,Beíró!$B:$T,11,FALSE),"")</f>
        <v/>
      </c>
      <c r="N6" s="292" t="str">
        <f>IFERROR(VLOOKUP($E6,Beíró!$B:$T,12,FALSE),"")</f>
        <v/>
      </c>
      <c r="O6" s="293" t="str">
        <f>IFERROR(VLOOKUP($E6,Beíró!$B:$T,13,FALSE),"")</f>
        <v/>
      </c>
      <c r="P6" s="295">
        <f>IFERROR(VLOOKUP($E6,Beíró!$B:$T,17,FALSE),0)</f>
        <v>0</v>
      </c>
      <c r="Q6" s="362" t="str">
        <f>IF((P6-P6)&gt;0,P6-P6,"-")</f>
        <v>-</v>
      </c>
      <c r="R6" s="363"/>
      <c r="S6" s="82" t="str">
        <f>IFERROR(IF(VLOOKUP(E6,Beíró!B:T,18,FALSE)-D6=0,"ok","hiba"),"")</f>
        <v/>
      </c>
      <c r="T6" s="82" t="str">
        <f>IFERROR(IF(VLOOKUP(E6,Beíró!B:T,16,FALSE)-P6=0,"ok","hiba"),"")</f>
        <v/>
      </c>
    </row>
    <row r="7" spans="3:20" ht="14.25" customHeight="1" outlineLevel="1" x14ac:dyDescent="0.25">
      <c r="C7" s="364" t="s">
        <v>6</v>
      </c>
      <c r="D7" s="331">
        <v>2</v>
      </c>
      <c r="E7" s="256" t="str">
        <f>IFERROR(VLOOKUP(D7,'Eredmények rsz szerint'!R6:T20,2,FALSE),"")</f>
        <v/>
      </c>
      <c r="F7" s="255" t="str">
        <f>IFERROR(VLOOKUP($E7,Rajtlista!$B:$I,2,FALSE),"")</f>
        <v/>
      </c>
      <c r="G7" s="256" t="str">
        <f t="shared" ref="G7:G20" si="0">+C6</f>
        <v>I.</v>
      </c>
      <c r="H7" s="256" t="str">
        <f>IFERROR(VLOOKUP($E7,Rajtlista!$B:$I,4,FALSE),"")</f>
        <v/>
      </c>
      <c r="I7" s="331" t="str">
        <f>IFERROR(VLOOKUP($E7,Rajtlista!$B:$I,5,FALSE),"")</f>
        <v/>
      </c>
      <c r="J7" s="331" t="str">
        <f>IFERROR(VLOOKUP($E7,Rajtlista!$B:$I,6,FALSE),"")</f>
        <v/>
      </c>
      <c r="K7" s="256" t="str">
        <f>IFERROR(VLOOKUP($E7,'Nevezési lista'!$C$4:$K$113,6,FALSE),"")</f>
        <v/>
      </c>
      <c r="L7" s="299" t="str">
        <f>IFERROR(VLOOKUP($E7,Beíró!$B:$T,10,FALSE),"")</f>
        <v/>
      </c>
      <c r="M7" s="300" t="str">
        <f>IFERROR(VLOOKUP($E7,Beíró!$B:$T,11,FALSE),"")</f>
        <v/>
      </c>
      <c r="N7" s="300" t="str">
        <f>IFERROR(VLOOKUP($E7,Beíró!$B:$T,12,FALSE),"")</f>
        <v/>
      </c>
      <c r="O7" s="301" t="str">
        <f>IFERROR(VLOOKUP($E7,Beíró!$B:$T,13,FALSE),"")</f>
        <v/>
      </c>
      <c r="P7" s="303">
        <f>IFERROR(VLOOKUP($E7,Beíró!$B:$T,17,FALSE),0)</f>
        <v>0</v>
      </c>
      <c r="Q7" s="365" t="str">
        <f>IF((P7-P6)&gt;0,P7-P6,"-")</f>
        <v>-</v>
      </c>
      <c r="R7" s="366"/>
      <c r="S7" s="82" t="str">
        <f>IFERROR(IF(VLOOKUP(E7,Beíró!B:T,18,FALSE)-D7=0,"ok","hiba"),"")</f>
        <v/>
      </c>
      <c r="T7" s="82" t="str">
        <f>IFERROR(IF(VLOOKUP(E7,Beíró!B:T,16,FALSE)-P7=0,"ok","hiba"),"")</f>
        <v/>
      </c>
    </row>
    <row r="8" spans="3:20" ht="14.25" customHeight="1" outlineLevel="1" x14ac:dyDescent="0.25">
      <c r="C8" s="364" t="s">
        <v>10</v>
      </c>
      <c r="D8" s="331">
        <v>3</v>
      </c>
      <c r="E8" s="256" t="str">
        <f>IFERROR(VLOOKUP(D8,'Eredmények rsz szerint'!R6:T20,2,FALSE),"")</f>
        <v/>
      </c>
      <c r="F8" s="255" t="str">
        <f>IFERROR(VLOOKUP($E8,Rajtlista!$B:$I,2,FALSE),"")</f>
        <v/>
      </c>
      <c r="G8" s="256" t="str">
        <f t="shared" si="0"/>
        <v>II.</v>
      </c>
      <c r="H8" s="256" t="str">
        <f>IFERROR(VLOOKUP($E8,Rajtlista!$B:$I,4,FALSE),"")</f>
        <v/>
      </c>
      <c r="I8" s="331" t="str">
        <f>IFERROR(VLOOKUP($E8,Rajtlista!$B:$I,5,FALSE),"")</f>
        <v/>
      </c>
      <c r="J8" s="331" t="str">
        <f>IFERROR(VLOOKUP($E8,Rajtlista!$B:$I,6,FALSE),"")</f>
        <v/>
      </c>
      <c r="K8" s="256" t="str">
        <f>IFERROR(VLOOKUP($E8,'Nevezési lista'!$C$4:$K$113,6,FALSE),"")</f>
        <v/>
      </c>
      <c r="L8" s="299" t="str">
        <f>IFERROR(VLOOKUP($E8,Beíró!$B:$T,10,FALSE),"")</f>
        <v/>
      </c>
      <c r="M8" s="300" t="str">
        <f>IFERROR(VLOOKUP($E8,Beíró!$B:$T,11,FALSE),"")</f>
        <v/>
      </c>
      <c r="N8" s="300" t="str">
        <f>IFERROR(VLOOKUP($E8,Beíró!$B:$T,12,FALSE),"")</f>
        <v/>
      </c>
      <c r="O8" s="301" t="str">
        <f>IFERROR(VLOOKUP($E8,Beíró!$B:$T,13,FALSE),"")</f>
        <v/>
      </c>
      <c r="P8" s="303">
        <f>IFERROR(VLOOKUP($E8,Beíró!$B:$T,17,FALSE),0)</f>
        <v>0</v>
      </c>
      <c r="Q8" s="365" t="str">
        <f>IF((P8-P6)&gt;0,P8-P6,"-")</f>
        <v>-</v>
      </c>
      <c r="R8" s="366"/>
      <c r="S8" s="82" t="str">
        <f>IFERROR(IF(VLOOKUP(E8,Beíró!B:T,18,FALSE)-D8=0,"ok","hiba"),"")</f>
        <v/>
      </c>
      <c r="T8" s="82" t="str">
        <f>IFERROR(IF(VLOOKUP(E8,Beíró!B:T,16,FALSE)-P8=0,"ok","hiba"),"")</f>
        <v/>
      </c>
    </row>
    <row r="9" spans="3:20" ht="14.25" hidden="1" customHeight="1" outlineLevel="1" x14ac:dyDescent="0.25">
      <c r="C9" s="364" t="s">
        <v>11</v>
      </c>
      <c r="D9" s="331">
        <v>4</v>
      </c>
      <c r="E9" s="256" t="str">
        <f>IFERROR(VLOOKUP(D9,'Eredmények rsz szerint'!R6:T20,2,FALSE),"")</f>
        <v/>
      </c>
      <c r="F9" s="255" t="str">
        <f>IFERROR(VLOOKUP($E9,Rajtlista!$B:$I,2,FALSE),"")</f>
        <v/>
      </c>
      <c r="G9" s="256" t="str">
        <f t="shared" si="0"/>
        <v>III.</v>
      </c>
      <c r="H9" s="256" t="str">
        <f>IFERROR(VLOOKUP($E9,Rajtlista!$B:$I,4,FALSE),"")</f>
        <v/>
      </c>
      <c r="I9" s="331" t="str">
        <f>IFERROR(VLOOKUP($E9,Rajtlista!$B:$I,5,FALSE),"")</f>
        <v/>
      </c>
      <c r="J9" s="331" t="str">
        <f>IFERROR(VLOOKUP($E9,Rajtlista!$B:$I,6,FALSE),"")</f>
        <v/>
      </c>
      <c r="K9" s="256" t="str">
        <f>IFERROR(VLOOKUP($E9,'Nevezési lista'!$C$4:$K$113,6,FALSE),"")</f>
        <v/>
      </c>
      <c r="L9" s="299" t="str">
        <f>IFERROR(VLOOKUP($E9,Beíró!$B:$T,10,FALSE),"")</f>
        <v/>
      </c>
      <c r="M9" s="300" t="str">
        <f>IFERROR(VLOOKUP($E9,Beíró!$B:$T,11,FALSE),"")</f>
        <v/>
      </c>
      <c r="N9" s="300" t="str">
        <f>IFERROR(VLOOKUP($E9,Beíró!$B:$T,12,FALSE),"")</f>
        <v/>
      </c>
      <c r="O9" s="301" t="str">
        <f>IFERROR(VLOOKUP($E9,Beíró!$B:$T,13,FALSE),"")</f>
        <v/>
      </c>
      <c r="P9" s="303">
        <f>IFERROR(VLOOKUP($E9,Beíró!$B:$T,17,FALSE),0)</f>
        <v>0</v>
      </c>
      <c r="Q9" s="365" t="str">
        <f>IF((P9-P6)&gt;0,P9-P6,"-")</f>
        <v>-</v>
      </c>
      <c r="R9" s="366"/>
      <c r="S9" s="82" t="str">
        <f>IFERROR(IF(VLOOKUP(E9,Beíró!B:T,18,FALSE)-D9=0,"ok","hiba"),"")</f>
        <v/>
      </c>
      <c r="T9" s="82" t="str">
        <f>IFERROR(IF(VLOOKUP(E9,Beíró!B:T,16,FALSE)-P9=0,"ok","hiba"),"")</f>
        <v/>
      </c>
    </row>
    <row r="10" spans="3:20" ht="14.25" hidden="1" customHeight="1" outlineLevel="1" x14ac:dyDescent="0.25">
      <c r="C10" s="364" t="s">
        <v>12</v>
      </c>
      <c r="D10" s="331">
        <v>5</v>
      </c>
      <c r="E10" s="256" t="str">
        <f>IFERROR(VLOOKUP(D10,'Eredmények rsz szerint'!R6:T20,2,FALSE),"")</f>
        <v/>
      </c>
      <c r="F10" s="255" t="str">
        <f>IFERROR(VLOOKUP($E10,Rajtlista!$B:$I,2,FALSE),"")</f>
        <v/>
      </c>
      <c r="G10" s="256" t="str">
        <f t="shared" si="0"/>
        <v>4.</v>
      </c>
      <c r="H10" s="256" t="str">
        <f>IFERROR(VLOOKUP($E10,Rajtlista!$B:$I,4,FALSE),"")</f>
        <v/>
      </c>
      <c r="I10" s="331" t="str">
        <f>IFERROR(VLOOKUP($E10,Rajtlista!$B:$I,5,FALSE),"")</f>
        <v/>
      </c>
      <c r="J10" s="331" t="str">
        <f>IFERROR(VLOOKUP($E10,Rajtlista!$B:$I,6,FALSE),"")</f>
        <v/>
      </c>
      <c r="K10" s="256" t="str">
        <f>IFERROR(VLOOKUP($E10,'Nevezési lista'!$C$4:$K$113,6,FALSE),"")</f>
        <v/>
      </c>
      <c r="L10" s="299" t="str">
        <f>IFERROR(VLOOKUP($E10,Beíró!$B:$T,10,FALSE),"")</f>
        <v/>
      </c>
      <c r="M10" s="300" t="str">
        <f>IFERROR(VLOOKUP($E10,Beíró!$B:$T,11,FALSE),"")</f>
        <v/>
      </c>
      <c r="N10" s="300" t="str">
        <f>IFERROR(VLOOKUP($E10,Beíró!$B:$T,12,FALSE),"")</f>
        <v/>
      </c>
      <c r="O10" s="301" t="str">
        <f>IFERROR(VLOOKUP($E10,Beíró!$B:$T,13,FALSE),"")</f>
        <v/>
      </c>
      <c r="P10" s="303">
        <f>IFERROR(VLOOKUP($E10,Beíró!$B:$T,17,FALSE),0)</f>
        <v>0</v>
      </c>
      <c r="Q10" s="365" t="str">
        <f>IF((P10-P6)&gt;0,P10-P6,"-")</f>
        <v>-</v>
      </c>
      <c r="R10" s="366"/>
      <c r="S10" s="82" t="str">
        <f>IFERROR(IF(VLOOKUP(E10,Beíró!B:T,18,FALSE)-D10=0,"ok","hiba"),"")</f>
        <v/>
      </c>
      <c r="T10" s="82" t="str">
        <f>IFERROR(IF(VLOOKUP(E10,Beíró!B:T,16,FALSE)-P10=0,"ok","hiba"),"")</f>
        <v/>
      </c>
    </row>
    <row r="11" spans="3:20" ht="14.25" hidden="1" customHeight="1" outlineLevel="1" x14ac:dyDescent="0.25">
      <c r="C11" s="364" t="s">
        <v>13</v>
      </c>
      <c r="D11" s="331">
        <v>6</v>
      </c>
      <c r="E11" s="256" t="str">
        <f>IFERROR(VLOOKUP(D11,'Eredmények rsz szerint'!R6:T20,2,FALSE),"")</f>
        <v/>
      </c>
      <c r="F11" s="255" t="str">
        <f>IFERROR(VLOOKUP($E11,Rajtlista!$B:$I,2,FALSE),"")</f>
        <v/>
      </c>
      <c r="G11" s="256" t="str">
        <f t="shared" si="0"/>
        <v>5.</v>
      </c>
      <c r="H11" s="256" t="str">
        <f>IFERROR(VLOOKUP($E11,Rajtlista!$B:$I,4,FALSE),"")</f>
        <v/>
      </c>
      <c r="I11" s="331" t="str">
        <f>IFERROR(VLOOKUP($E11,Rajtlista!$B:$I,5,FALSE),"")</f>
        <v/>
      </c>
      <c r="J11" s="331" t="str">
        <f>IFERROR(VLOOKUP($E11,Rajtlista!$B:$I,6,FALSE),"")</f>
        <v/>
      </c>
      <c r="K11" s="256" t="str">
        <f>IFERROR(VLOOKUP($E11,'Nevezési lista'!$C$4:$K$113,6,FALSE),"")</f>
        <v/>
      </c>
      <c r="L11" s="299" t="str">
        <f>IFERROR(VLOOKUP($E11,Beíró!$B:$T,10,FALSE),"")</f>
        <v/>
      </c>
      <c r="M11" s="300" t="str">
        <f>IFERROR(VLOOKUP($E11,Beíró!$B:$T,11,FALSE),"")</f>
        <v/>
      </c>
      <c r="N11" s="300" t="str">
        <f>IFERROR(VLOOKUP($E11,Beíró!$B:$T,12,FALSE),"")</f>
        <v/>
      </c>
      <c r="O11" s="301" t="str">
        <f>IFERROR(VLOOKUP($E11,Beíró!$B:$T,13,FALSE),"")</f>
        <v/>
      </c>
      <c r="P11" s="303">
        <f>IFERROR(VLOOKUP($E11,Beíró!$B:$T,17,FALSE),0)</f>
        <v>0</v>
      </c>
      <c r="Q11" s="365" t="str">
        <f>IF((P11-P6)&gt;0,P11-P6,"-")</f>
        <v>-</v>
      </c>
      <c r="R11" s="366"/>
      <c r="S11" s="82" t="str">
        <f>IFERROR(IF(VLOOKUP(E11,Beíró!B:T,18,FALSE)-D11=0,"ok","hiba"),"")</f>
        <v/>
      </c>
      <c r="T11" s="82" t="str">
        <f>IFERROR(IF(VLOOKUP(E11,Beíró!B:T,16,FALSE)-P11=0,"ok","hiba"),"")</f>
        <v/>
      </c>
    </row>
    <row r="12" spans="3:20" ht="14.25" hidden="1" customHeight="1" outlineLevel="1" x14ac:dyDescent="0.25">
      <c r="C12" s="364" t="s">
        <v>14</v>
      </c>
      <c r="D12" s="331">
        <v>7</v>
      </c>
      <c r="E12" s="256" t="str">
        <f>IFERROR(VLOOKUP(D12,'Eredmények rsz szerint'!R6:T20,2,FALSE),"")</f>
        <v/>
      </c>
      <c r="F12" s="255" t="str">
        <f>IFERROR(VLOOKUP($E12,Rajtlista!$B:$I,2,FALSE),"")</f>
        <v/>
      </c>
      <c r="G12" s="256" t="str">
        <f t="shared" si="0"/>
        <v>6.</v>
      </c>
      <c r="H12" s="256" t="str">
        <f>IFERROR(VLOOKUP($E12,Rajtlista!$B:$I,4,FALSE),"")</f>
        <v/>
      </c>
      <c r="I12" s="331" t="str">
        <f>IFERROR(VLOOKUP($E12,Rajtlista!$B:$I,5,FALSE),"")</f>
        <v/>
      </c>
      <c r="J12" s="331" t="str">
        <f>IFERROR(VLOOKUP($E12,Rajtlista!$B:$I,6,FALSE),"")</f>
        <v/>
      </c>
      <c r="K12" s="256" t="str">
        <f>IFERROR(VLOOKUP($E12,'Nevezési lista'!$C$4:$K$113,6,FALSE),"")</f>
        <v/>
      </c>
      <c r="L12" s="299" t="str">
        <f>IFERROR(VLOOKUP($E12,Beíró!$B:$T,10,FALSE),"")</f>
        <v/>
      </c>
      <c r="M12" s="300" t="str">
        <f>IFERROR(VLOOKUP($E12,Beíró!$B:$T,11,FALSE),"")</f>
        <v/>
      </c>
      <c r="N12" s="300" t="str">
        <f>IFERROR(VLOOKUP($E12,Beíró!$B:$T,12,FALSE),"")</f>
        <v/>
      </c>
      <c r="O12" s="301" t="str">
        <f>IFERROR(VLOOKUP($E12,Beíró!$B:$T,13,FALSE),"")</f>
        <v/>
      </c>
      <c r="P12" s="303">
        <f>IFERROR(VLOOKUP($E12,Beíró!$B:$T,17,FALSE),0)</f>
        <v>0</v>
      </c>
      <c r="Q12" s="365" t="str">
        <f>IF((P12-P6)&gt;0,P12-P6,"-")</f>
        <v>-</v>
      </c>
      <c r="R12" s="366"/>
      <c r="S12" s="82" t="str">
        <f>IFERROR(IF(VLOOKUP(E12,Beíró!B:T,18,FALSE)-D12=0,"ok","hiba"),"")</f>
        <v/>
      </c>
      <c r="T12" s="82" t="str">
        <f>IFERROR(IF(VLOOKUP(E12,Beíró!B:T,16,FALSE)-P12=0,"ok","hiba"),"")</f>
        <v/>
      </c>
    </row>
    <row r="13" spans="3:20" ht="14.25" hidden="1" customHeight="1" outlineLevel="1" x14ac:dyDescent="0.25">
      <c r="C13" s="364" t="s">
        <v>15</v>
      </c>
      <c r="D13" s="331">
        <v>8</v>
      </c>
      <c r="E13" s="256" t="str">
        <f>IFERROR(VLOOKUP(D13,'Eredmények rsz szerint'!R6:T20,2,FALSE),"")</f>
        <v/>
      </c>
      <c r="F13" s="255" t="str">
        <f>IFERROR(VLOOKUP($E13,Rajtlista!$B:$I,2,FALSE),"")</f>
        <v/>
      </c>
      <c r="G13" s="256" t="str">
        <f t="shared" si="0"/>
        <v>7.</v>
      </c>
      <c r="H13" s="256" t="str">
        <f>IFERROR(VLOOKUP($E13,Rajtlista!$B:$I,4,FALSE),"")</f>
        <v/>
      </c>
      <c r="I13" s="331" t="str">
        <f>IFERROR(VLOOKUP($E13,Rajtlista!$B:$I,5,FALSE),"")</f>
        <v/>
      </c>
      <c r="J13" s="331" t="str">
        <f>IFERROR(VLOOKUP($E13,Rajtlista!$B:$I,6,FALSE),"")</f>
        <v/>
      </c>
      <c r="K13" s="256" t="str">
        <f>IFERROR(VLOOKUP($E13,'Nevezési lista'!$C$4:$K$113,6,FALSE),"")</f>
        <v/>
      </c>
      <c r="L13" s="299" t="str">
        <f>IFERROR(VLOOKUP($E13,Beíró!$B:$T,10,FALSE),"")</f>
        <v/>
      </c>
      <c r="M13" s="300" t="str">
        <f>IFERROR(VLOOKUP($E13,Beíró!$B:$T,11,FALSE),"")</f>
        <v/>
      </c>
      <c r="N13" s="300" t="str">
        <f>IFERROR(VLOOKUP($E13,Beíró!$B:$T,12,FALSE),"")</f>
        <v/>
      </c>
      <c r="O13" s="301" t="str">
        <f>IFERROR(VLOOKUP($E13,Beíró!$B:$T,13,FALSE),"")</f>
        <v/>
      </c>
      <c r="P13" s="303">
        <f>IFERROR(VLOOKUP($E13,Beíró!$B:$T,17,FALSE),0)</f>
        <v>0</v>
      </c>
      <c r="Q13" s="365" t="str">
        <f>IF((P13-P6)&gt;0,P13-P6,"-")</f>
        <v>-</v>
      </c>
      <c r="R13" s="366"/>
      <c r="S13" s="82" t="str">
        <f>IFERROR(IF(VLOOKUP(E13,Beíró!B:T,18,FALSE)-D13=0,"ok","hiba"),"")</f>
        <v/>
      </c>
      <c r="T13" s="82" t="str">
        <f>IFERROR(IF(VLOOKUP(E13,Beíró!B:T,16,FALSE)-P13=0,"ok","hiba"),"")</f>
        <v/>
      </c>
    </row>
    <row r="14" spans="3:20" ht="14.25" hidden="1" customHeight="1" outlineLevel="1" x14ac:dyDescent="0.25">
      <c r="C14" s="364" t="s">
        <v>16</v>
      </c>
      <c r="D14" s="331">
        <v>9</v>
      </c>
      <c r="E14" s="256" t="str">
        <f>IFERROR(VLOOKUP(D14,'Eredmények rsz szerint'!R6:T20,2,FALSE),"")</f>
        <v/>
      </c>
      <c r="F14" s="255" t="str">
        <f>IFERROR(VLOOKUP($E14,Rajtlista!$B:$I,2,FALSE),"")</f>
        <v/>
      </c>
      <c r="G14" s="256" t="str">
        <f t="shared" si="0"/>
        <v>8.</v>
      </c>
      <c r="H14" s="256" t="str">
        <f>IFERROR(VLOOKUP($E14,Rajtlista!$B:$I,4,FALSE),"")</f>
        <v/>
      </c>
      <c r="I14" s="331" t="str">
        <f>IFERROR(VLOOKUP($E14,Rajtlista!$B:$I,5,FALSE),"")</f>
        <v/>
      </c>
      <c r="J14" s="331" t="str">
        <f>IFERROR(VLOOKUP($E14,Rajtlista!$B:$I,6,FALSE),"")</f>
        <v/>
      </c>
      <c r="K14" s="256" t="str">
        <f>IFERROR(VLOOKUP($E14,'Nevezési lista'!$C$4:$K$113,6,FALSE),"")</f>
        <v/>
      </c>
      <c r="L14" s="299" t="str">
        <f>IFERROR(VLOOKUP($E14,Beíró!$B:$T,10,FALSE),"")</f>
        <v/>
      </c>
      <c r="M14" s="300" t="str">
        <f>IFERROR(VLOOKUP($E14,Beíró!$B:$T,11,FALSE),"")</f>
        <v/>
      </c>
      <c r="N14" s="300" t="str">
        <f>IFERROR(VLOOKUP($E14,Beíró!$B:$T,12,FALSE),"")</f>
        <v/>
      </c>
      <c r="O14" s="301" t="str">
        <f>IFERROR(VLOOKUP($E14,Beíró!$B:$T,13,FALSE),"")</f>
        <v/>
      </c>
      <c r="P14" s="303">
        <f>IFERROR(VLOOKUP($E14,Beíró!$B:$T,17,FALSE),0)</f>
        <v>0</v>
      </c>
      <c r="Q14" s="365" t="str">
        <f>IF((P14-P6)&gt;0,P14-P6,"-")</f>
        <v>-</v>
      </c>
      <c r="R14" s="366"/>
      <c r="S14" s="82" t="str">
        <f>IFERROR(IF(VLOOKUP(E14,Beíró!B:T,18,FALSE)-D14=0,"ok","hiba"),"")</f>
        <v/>
      </c>
      <c r="T14" s="82" t="str">
        <f>IFERROR(IF(VLOOKUP(E14,Beíró!B:T,16,FALSE)-P14=0,"ok","hiba"),"")</f>
        <v/>
      </c>
    </row>
    <row r="15" spans="3:20" ht="14.25" hidden="1" customHeight="1" outlineLevel="1" x14ac:dyDescent="0.25">
      <c r="C15" s="364" t="s">
        <v>17</v>
      </c>
      <c r="D15" s="331">
        <v>10</v>
      </c>
      <c r="E15" s="256" t="str">
        <f>IFERROR(VLOOKUP(D15,'Eredmények rsz szerint'!R6:T20,2,FALSE),"")</f>
        <v/>
      </c>
      <c r="F15" s="255" t="str">
        <f>IFERROR(VLOOKUP($E15,Rajtlista!$B:$I,2,FALSE),"")</f>
        <v/>
      </c>
      <c r="G15" s="256" t="str">
        <f t="shared" si="0"/>
        <v>9.</v>
      </c>
      <c r="H15" s="256" t="str">
        <f>IFERROR(VLOOKUP($E15,Rajtlista!$B:$I,4,FALSE),"")</f>
        <v/>
      </c>
      <c r="I15" s="331" t="str">
        <f>IFERROR(VLOOKUP($E15,Rajtlista!$B:$I,5,FALSE),"")</f>
        <v/>
      </c>
      <c r="J15" s="331" t="str">
        <f>IFERROR(VLOOKUP($E15,Rajtlista!$B:$I,6,FALSE),"")</f>
        <v/>
      </c>
      <c r="K15" s="256" t="str">
        <f>IFERROR(VLOOKUP($E15,'Nevezési lista'!$C$4:$K$113,6,FALSE),"")</f>
        <v/>
      </c>
      <c r="L15" s="299" t="str">
        <f>IFERROR(VLOOKUP($E15,Beíró!$B:$T,10,FALSE),"")</f>
        <v/>
      </c>
      <c r="M15" s="300" t="str">
        <f>IFERROR(VLOOKUP($E15,Beíró!$B:$T,11,FALSE),"")</f>
        <v/>
      </c>
      <c r="N15" s="300" t="str">
        <f>IFERROR(VLOOKUP($E15,Beíró!$B:$T,12,FALSE),"")</f>
        <v/>
      </c>
      <c r="O15" s="301" t="str">
        <f>IFERROR(VLOOKUP($E15,Beíró!$B:$T,13,FALSE),"")</f>
        <v/>
      </c>
      <c r="P15" s="303">
        <f>IFERROR(VLOOKUP($E15,Beíró!$B:$T,17,FALSE),0)</f>
        <v>0</v>
      </c>
      <c r="Q15" s="365" t="str">
        <f>IF((P15-P6)&gt;0,P15-P6,"-")</f>
        <v>-</v>
      </c>
      <c r="R15" s="366"/>
      <c r="S15" s="82" t="str">
        <f>IFERROR(IF(VLOOKUP(E15,Beíró!B:T,18,FALSE)-D15=0,"ok","hiba"),"")</f>
        <v/>
      </c>
      <c r="T15" s="82" t="str">
        <f>IFERROR(IF(VLOOKUP(E15,Beíró!B:T,16,FALSE)-P15=0,"ok","hiba"),"")</f>
        <v/>
      </c>
    </row>
    <row r="16" spans="3:20" ht="14.25" hidden="1" customHeight="1" outlineLevel="1" x14ac:dyDescent="0.25">
      <c r="C16" s="364" t="s">
        <v>18</v>
      </c>
      <c r="D16" s="331">
        <v>11</v>
      </c>
      <c r="E16" s="256" t="str">
        <f>IFERROR(VLOOKUP(D16,'Eredmények rsz szerint'!R6:T20,2,FALSE),"")</f>
        <v/>
      </c>
      <c r="F16" s="255" t="str">
        <f>IFERROR(VLOOKUP($E16,Rajtlista!$B:$I,2,FALSE),"")</f>
        <v/>
      </c>
      <c r="G16" s="256" t="str">
        <f t="shared" si="0"/>
        <v>10.</v>
      </c>
      <c r="H16" s="256" t="str">
        <f>IFERROR(VLOOKUP($E16,Rajtlista!$B:$I,4,FALSE),"")</f>
        <v/>
      </c>
      <c r="I16" s="331" t="str">
        <f>IFERROR(VLOOKUP($E16,Rajtlista!$B:$I,5,FALSE),"")</f>
        <v/>
      </c>
      <c r="J16" s="331" t="str">
        <f>IFERROR(VLOOKUP($E16,Rajtlista!$B:$I,6,FALSE),"")</f>
        <v/>
      </c>
      <c r="K16" s="256" t="str">
        <f>IFERROR(VLOOKUP($E16,'Nevezési lista'!$C$4:$K$113,6,FALSE),"")</f>
        <v/>
      </c>
      <c r="L16" s="299" t="str">
        <f>IFERROR(VLOOKUP($E16,Beíró!$B:$T,10,FALSE),"")</f>
        <v/>
      </c>
      <c r="M16" s="300" t="str">
        <f>IFERROR(VLOOKUP($E16,Beíró!$B:$T,11,FALSE),"")</f>
        <v/>
      </c>
      <c r="N16" s="300" t="str">
        <f>IFERROR(VLOOKUP($E16,Beíró!$B:$T,12,FALSE),"")</f>
        <v/>
      </c>
      <c r="O16" s="301" t="str">
        <f>IFERROR(VLOOKUP($E16,Beíró!$B:$T,13,FALSE),"")</f>
        <v/>
      </c>
      <c r="P16" s="303">
        <f>IFERROR(VLOOKUP($E16,Beíró!$B:$T,17,FALSE),0)</f>
        <v>0</v>
      </c>
      <c r="Q16" s="365" t="str">
        <f>IF((P16-P6)&gt;0,P16-P6,"-")</f>
        <v>-</v>
      </c>
      <c r="R16" s="366"/>
      <c r="S16" s="82" t="str">
        <f>IFERROR(IF(VLOOKUP(E16,Beíró!B:T,18,FALSE)-D16=0,"ok","hiba"),"")</f>
        <v/>
      </c>
      <c r="T16" s="82" t="str">
        <f>IFERROR(IF(VLOOKUP(E16,Beíró!B:T,16,FALSE)-P16=0,"ok","hiba"),"")</f>
        <v/>
      </c>
    </row>
    <row r="17" spans="3:20" ht="14.25" hidden="1" customHeight="1" outlineLevel="1" x14ac:dyDescent="0.25">
      <c r="C17" s="364" t="s">
        <v>19</v>
      </c>
      <c r="D17" s="331">
        <v>12</v>
      </c>
      <c r="E17" s="256" t="str">
        <f>IFERROR(VLOOKUP(D17,'Eredmények rsz szerint'!R6:T20,2,FALSE),"")</f>
        <v/>
      </c>
      <c r="F17" s="255" t="str">
        <f>IFERROR(VLOOKUP($E17,Rajtlista!$B:$I,2,FALSE),"")</f>
        <v/>
      </c>
      <c r="G17" s="256" t="str">
        <f t="shared" si="0"/>
        <v>11.</v>
      </c>
      <c r="H17" s="256" t="str">
        <f>IFERROR(VLOOKUP($E17,Rajtlista!$B:$I,4,FALSE),"")</f>
        <v/>
      </c>
      <c r="I17" s="331" t="str">
        <f>IFERROR(VLOOKUP($E17,Rajtlista!$B:$I,5,FALSE),"")</f>
        <v/>
      </c>
      <c r="J17" s="331" t="str">
        <f>IFERROR(VLOOKUP($E17,Rajtlista!$B:$I,6,FALSE),"")</f>
        <v/>
      </c>
      <c r="K17" s="256" t="str">
        <f>IFERROR(VLOOKUP($E17,'Nevezési lista'!$C$4:$K$113,6,FALSE),"")</f>
        <v/>
      </c>
      <c r="L17" s="299" t="str">
        <f>IFERROR(VLOOKUP($E17,Beíró!$B:$T,10,FALSE),"")</f>
        <v/>
      </c>
      <c r="M17" s="300" t="str">
        <f>IFERROR(VLOOKUP($E17,Beíró!$B:$T,11,FALSE),"")</f>
        <v/>
      </c>
      <c r="N17" s="300" t="str">
        <f>IFERROR(VLOOKUP($E17,Beíró!$B:$T,12,FALSE),"")</f>
        <v/>
      </c>
      <c r="O17" s="301" t="str">
        <f>IFERROR(VLOOKUP($E17,Beíró!$B:$T,13,FALSE),"")</f>
        <v/>
      </c>
      <c r="P17" s="303">
        <f>IFERROR(VLOOKUP($E17,Beíró!$B:$T,17,FALSE),0)</f>
        <v>0</v>
      </c>
      <c r="Q17" s="365" t="str">
        <f>IF((P17-P6)&gt;0,P17-P6,"-")</f>
        <v>-</v>
      </c>
      <c r="R17" s="366"/>
      <c r="S17" s="82" t="str">
        <f>IFERROR(IF(VLOOKUP(E17,Beíró!B:T,18,FALSE)-D17=0,"ok","hiba"),"")</f>
        <v/>
      </c>
      <c r="T17" s="82" t="str">
        <f>IFERROR(IF(VLOOKUP(E17,Beíró!B:T,16,FALSE)-P17=0,"ok","hiba"),"")</f>
        <v/>
      </c>
    </row>
    <row r="18" spans="3:20" ht="14.25" hidden="1" customHeight="1" outlineLevel="1" x14ac:dyDescent="0.25">
      <c r="C18" s="364" t="s">
        <v>20</v>
      </c>
      <c r="D18" s="331">
        <v>13</v>
      </c>
      <c r="E18" s="256" t="str">
        <f>IFERROR(VLOOKUP(D18,'Eredmények rsz szerint'!R6:T20,2,FALSE),"")</f>
        <v/>
      </c>
      <c r="F18" s="255" t="str">
        <f>IFERROR(VLOOKUP($E18,Rajtlista!$B:$I,2,FALSE),"")</f>
        <v/>
      </c>
      <c r="G18" s="256" t="str">
        <f t="shared" si="0"/>
        <v>12.</v>
      </c>
      <c r="H18" s="256" t="str">
        <f>IFERROR(VLOOKUP($E18,Rajtlista!$B:$I,4,FALSE),"")</f>
        <v/>
      </c>
      <c r="I18" s="331" t="str">
        <f>IFERROR(VLOOKUP($E18,Rajtlista!$B:$I,5,FALSE),"")</f>
        <v/>
      </c>
      <c r="J18" s="331" t="str">
        <f>IFERROR(VLOOKUP($E18,Rajtlista!$B:$I,6,FALSE),"")</f>
        <v/>
      </c>
      <c r="K18" s="256" t="str">
        <f>IFERROR(VLOOKUP($E18,'Nevezési lista'!$C$4:$K$113,6,FALSE),"")</f>
        <v/>
      </c>
      <c r="L18" s="299" t="str">
        <f>IFERROR(VLOOKUP($E18,Beíró!$B:$T,10,FALSE),"")</f>
        <v/>
      </c>
      <c r="M18" s="300" t="str">
        <f>IFERROR(VLOOKUP($E18,Beíró!$B:$T,11,FALSE),"")</f>
        <v/>
      </c>
      <c r="N18" s="300" t="str">
        <f>IFERROR(VLOOKUP($E18,Beíró!$B:$T,12,FALSE),"")</f>
        <v/>
      </c>
      <c r="O18" s="301" t="str">
        <f>IFERROR(VLOOKUP($E18,Beíró!$B:$T,13,FALSE),"")</f>
        <v/>
      </c>
      <c r="P18" s="303">
        <f>IFERROR(VLOOKUP($E18,Beíró!$B:$T,17,FALSE),0)</f>
        <v>0</v>
      </c>
      <c r="Q18" s="365" t="str">
        <f>IF((P18-P6)&gt;0,P18-P6,"-")</f>
        <v>-</v>
      </c>
      <c r="R18" s="366"/>
      <c r="S18" s="82" t="str">
        <f>IFERROR(IF(VLOOKUP(E18,Beíró!B:T,18,FALSE)-D18=0,"ok","hiba"),"")</f>
        <v/>
      </c>
      <c r="T18" s="82" t="str">
        <f>IFERROR(IF(VLOOKUP(E18,Beíró!B:T,16,FALSE)-P18=0,"ok","hiba"),"")</f>
        <v/>
      </c>
    </row>
    <row r="19" spans="3:20" ht="14.25" hidden="1" customHeight="1" outlineLevel="1" x14ac:dyDescent="0.25">
      <c r="C19" s="364" t="s">
        <v>21</v>
      </c>
      <c r="D19" s="331">
        <v>14</v>
      </c>
      <c r="E19" s="256" t="str">
        <f>IFERROR(VLOOKUP(D19,'Eredmények rsz szerint'!R6:T20,2,FALSE),"")</f>
        <v/>
      </c>
      <c r="F19" s="255" t="str">
        <f>IFERROR(VLOOKUP($E19,Rajtlista!$B:$I,2,FALSE),"")</f>
        <v/>
      </c>
      <c r="G19" s="256" t="str">
        <f t="shared" si="0"/>
        <v>13.</v>
      </c>
      <c r="H19" s="256" t="str">
        <f>IFERROR(VLOOKUP($E19,Rajtlista!$B:$I,4,FALSE),"")</f>
        <v/>
      </c>
      <c r="I19" s="331" t="str">
        <f>IFERROR(VLOOKUP($E19,Rajtlista!$B:$I,5,FALSE),"")</f>
        <v/>
      </c>
      <c r="J19" s="331" t="str">
        <f>IFERROR(VLOOKUP($E19,Rajtlista!$B:$I,6,FALSE),"")</f>
        <v/>
      </c>
      <c r="K19" s="256" t="str">
        <f>IFERROR(VLOOKUP($E19,'Nevezési lista'!$C$4:$K$113,6,FALSE),"")</f>
        <v/>
      </c>
      <c r="L19" s="299" t="str">
        <f>IFERROR(VLOOKUP($E19,Beíró!$B:$T,10,FALSE),"")</f>
        <v/>
      </c>
      <c r="M19" s="300" t="str">
        <f>IFERROR(VLOOKUP($E19,Beíró!$B:$T,11,FALSE),"")</f>
        <v/>
      </c>
      <c r="N19" s="300" t="str">
        <f>IFERROR(VLOOKUP($E19,Beíró!$B:$T,12,FALSE),"")</f>
        <v/>
      </c>
      <c r="O19" s="301" t="str">
        <f>IFERROR(VLOOKUP($E19,Beíró!$B:$T,13,FALSE),"")</f>
        <v/>
      </c>
      <c r="P19" s="303">
        <f>IFERROR(VLOOKUP($E19,Beíró!$B:$T,17,FALSE),0)</f>
        <v>0</v>
      </c>
      <c r="Q19" s="365" t="str">
        <f>IF((P19-P6)&gt;0,P19-P6,"-")</f>
        <v>-</v>
      </c>
      <c r="R19" s="366"/>
      <c r="S19" s="82" t="str">
        <f>IFERROR(IF(VLOOKUP(E19,Beíró!B:T,18,FALSE)-D19=0,"ok","hiba"),"")</f>
        <v/>
      </c>
      <c r="T19" s="82" t="str">
        <f>IFERROR(IF(VLOOKUP(E19,Beíró!B:T,16,FALSE)-P19=0,"ok","hiba"),"")</f>
        <v/>
      </c>
    </row>
    <row r="20" spans="3:20" ht="14.25" hidden="1" customHeight="1" outlineLevel="1" x14ac:dyDescent="0.25">
      <c r="C20" s="364" t="s">
        <v>22</v>
      </c>
      <c r="D20" s="331">
        <v>15</v>
      </c>
      <c r="E20" s="256" t="str">
        <f>IFERROR(VLOOKUP(D20,'Eredmények rsz szerint'!R6:T20,2,FALSE),"")</f>
        <v/>
      </c>
      <c r="F20" s="255" t="str">
        <f>IFERROR(VLOOKUP($E20,Rajtlista!$B:$I,2,FALSE),"")</f>
        <v/>
      </c>
      <c r="G20" s="256" t="str">
        <f t="shared" si="0"/>
        <v>14.</v>
      </c>
      <c r="H20" s="256" t="str">
        <f>IFERROR(VLOOKUP($E20,Rajtlista!$B:$I,4,FALSE),"")</f>
        <v/>
      </c>
      <c r="I20" s="331" t="str">
        <f>IFERROR(VLOOKUP($E20,Rajtlista!$B:$I,5,FALSE),"")</f>
        <v/>
      </c>
      <c r="J20" s="331" t="str">
        <f>IFERROR(VLOOKUP($E20,Rajtlista!$B:$I,6,FALSE),"")</f>
        <v/>
      </c>
      <c r="K20" s="256" t="str">
        <f>IFERROR(VLOOKUP($E20,'Nevezési lista'!$C$4:$K$113,6,FALSE),"")</f>
        <v/>
      </c>
      <c r="L20" s="299" t="str">
        <f>IFERROR(VLOOKUP($E20,Beíró!$B:$T,10,FALSE),"")</f>
        <v/>
      </c>
      <c r="M20" s="300" t="str">
        <f>IFERROR(VLOOKUP($E20,Beíró!$B:$T,11,FALSE),"")</f>
        <v/>
      </c>
      <c r="N20" s="300" t="str">
        <f>IFERROR(VLOOKUP($E20,Beíró!$B:$T,12,FALSE),"")</f>
        <v/>
      </c>
      <c r="O20" s="301" t="str">
        <f>IFERROR(VLOOKUP($E20,Beíró!$B:$T,13,FALSE),"")</f>
        <v/>
      </c>
      <c r="P20" s="303">
        <f>IFERROR(VLOOKUP($E20,Beíró!$B:$T,17,FALSE),0)</f>
        <v>0</v>
      </c>
      <c r="Q20" s="365" t="str">
        <f>IF((P20-P6)&gt;0,P20-P6,"-")</f>
        <v>-</v>
      </c>
      <c r="R20" s="366"/>
      <c r="S20" s="82" t="str">
        <f>IFERROR(IF(VLOOKUP(E20,Beíró!B:T,18,FALSE)-D20=0,"ok","hiba"),"")</f>
        <v/>
      </c>
      <c r="T20" s="82" t="str">
        <f>IFERROR(IF(VLOOKUP(E20,Beíró!B:T,16,FALSE)-P20=0,"ok","hiba"),"")</f>
        <v/>
      </c>
    </row>
    <row r="21" spans="3:20" ht="14.25" customHeight="1" outlineLevel="1" thickBot="1" x14ac:dyDescent="0.3">
      <c r="C21" s="334"/>
      <c r="D21" s="336"/>
      <c r="E21" s="367">
        <v>0</v>
      </c>
      <c r="F21" s="335"/>
      <c r="G21" s="336"/>
      <c r="H21" s="336"/>
      <c r="I21" s="336"/>
      <c r="J21" s="336"/>
      <c r="K21" s="336"/>
      <c r="L21" s="337"/>
      <c r="M21" s="337"/>
      <c r="N21" s="337"/>
      <c r="O21" s="337"/>
      <c r="P21" s="339"/>
      <c r="Q21" s="368"/>
      <c r="R21" s="357"/>
      <c r="S21" s="82" t="str">
        <f>IFERROR(IF(VLOOKUP(E21,Beíró!B:T,18,FALSE)-D21=0,"ok","hiba"),"")</f>
        <v>ok</v>
      </c>
      <c r="T21" s="82" t="str">
        <f>IFERROR(IF(VLOOKUP(E21,Beíró!B:T,16,FALSE)-P21=0,"ok","hiba"),"")</f>
        <v>ok</v>
      </c>
    </row>
    <row r="22" spans="3:20" s="359" customFormat="1" ht="14.25" customHeight="1" x14ac:dyDescent="0.25">
      <c r="C22" s="369"/>
      <c r="D22" s="370"/>
      <c r="E22" s="370" t="str">
        <f>+Rajtlista!B22</f>
        <v>I. kcs. Fiú (2011-) - 0,5 km klasszikus</v>
      </c>
      <c r="F22" s="371"/>
      <c r="G22" s="370"/>
      <c r="H22" s="370"/>
      <c r="I22" s="370"/>
      <c r="J22" s="372"/>
      <c r="K22" s="373" t="str">
        <f>IFERROR(VLOOKUP($E22,'Nevezési lista'!C20:K129,6,FALSE),"")</f>
        <v/>
      </c>
      <c r="L22" s="374" t="e">
        <f>'Lövészet beíró'!G22</f>
        <v>#N/A</v>
      </c>
      <c r="M22" s="281" t="e">
        <f>'Lövészet beíró'!H22</f>
        <v>#N/A</v>
      </c>
      <c r="N22" s="281" t="e">
        <f>'Lövészet beíró'!I22</f>
        <v>#N/A</v>
      </c>
      <c r="O22" s="282" t="e">
        <f>'Lövészet beíró'!J22</f>
        <v>#N/A</v>
      </c>
      <c r="P22" s="375"/>
      <c r="Q22" s="376"/>
      <c r="R22" s="357"/>
      <c r="S22" s="358" t="str">
        <f>IFERROR(IF(VLOOKUP(E22,Beíró!B:T,18,FALSE)-D22=0,"ok","hiba"),"")</f>
        <v>ok</v>
      </c>
      <c r="T22" s="358" t="str">
        <f>IFERROR(IF(VLOOKUP(E22,Beíró!B:T,16,FALSE)-P22=0,"ok","hiba"),"")</f>
        <v>ok</v>
      </c>
    </row>
    <row r="23" spans="3:20" ht="14.25" hidden="1" customHeight="1" outlineLevel="1" x14ac:dyDescent="0.25">
      <c r="C23" s="360" t="s">
        <v>5</v>
      </c>
      <c r="D23" s="288">
        <v>1</v>
      </c>
      <c r="E23" s="253" t="str">
        <f>IFERROR(VLOOKUP(D23,'Eredmények rsz szerint'!R23:T37,2,FALSE),"")</f>
        <v/>
      </c>
      <c r="F23" s="287" t="str">
        <f>IFERROR(VLOOKUP($E23,Rajtlista!$B:$I,2,FALSE),"")</f>
        <v/>
      </c>
      <c r="G23" s="288">
        <f>+C22</f>
        <v>0</v>
      </c>
      <c r="H23" s="288" t="str">
        <f>IFERROR(VLOOKUP($E23,Rajtlista!$B:$I,4,FALSE),"")</f>
        <v/>
      </c>
      <c r="I23" s="288" t="str">
        <f>IFERROR(VLOOKUP($E23,Rajtlista!$B:$I,5,FALSE),"")</f>
        <v/>
      </c>
      <c r="J23" s="288" t="str">
        <f>IFERROR(VLOOKUP($E23,Rajtlista!$B:$I,6,FALSE),"")</f>
        <v/>
      </c>
      <c r="K23" s="328" t="str">
        <f>IFERROR(VLOOKUP($E23,'Nevezési lista'!$C$4:$K$113,6,FALSE),"")</f>
        <v/>
      </c>
      <c r="L23" s="291" t="str">
        <f>IFERROR(VLOOKUP($E23,Beíró!$B:$T,10,FALSE),"")</f>
        <v/>
      </c>
      <c r="M23" s="292" t="str">
        <f>IFERROR(VLOOKUP($E23,Beíró!$B:$T,11,FALSE),"")</f>
        <v/>
      </c>
      <c r="N23" s="292" t="str">
        <f>IFERROR(VLOOKUP($E23,Beíró!$B:$T,12,FALSE),"")</f>
        <v/>
      </c>
      <c r="O23" s="293" t="str">
        <f>IFERROR(VLOOKUP($E23,Beíró!$B:$T,13,FALSE),"")</f>
        <v/>
      </c>
      <c r="P23" s="295">
        <f>IFERROR(VLOOKUP($E23,Beíró!$B:$T,17,FALSE),0)</f>
        <v>0</v>
      </c>
      <c r="Q23" s="362" t="str">
        <f t="shared" ref="Q23" si="1">IF((P23-P23)&gt;0,P23-P23,"-")</f>
        <v>-</v>
      </c>
      <c r="R23" s="363"/>
      <c r="S23" s="82" t="str">
        <f>IFERROR(IF(VLOOKUP(E23,Beíró!B:T,18,FALSE)-D23=0,"ok","hiba"),"")</f>
        <v/>
      </c>
      <c r="T23" s="82" t="str">
        <f>IFERROR(IF(VLOOKUP(E23,Beíró!B:T,16,FALSE)-P23=0,"ok","hiba"),"")</f>
        <v/>
      </c>
    </row>
    <row r="24" spans="3:20" ht="14.25" hidden="1" customHeight="1" outlineLevel="1" x14ac:dyDescent="0.25">
      <c r="C24" s="364" t="s">
        <v>6</v>
      </c>
      <c r="D24" s="256">
        <v>2</v>
      </c>
      <c r="E24" s="256" t="str">
        <f>IFERROR(VLOOKUP(D24,'Eredmények rsz szerint'!R23:T37,2,FALSE),"")</f>
        <v/>
      </c>
      <c r="F24" s="255" t="str">
        <f>IFERROR(VLOOKUP($E24,Rajtlista!$B:$I,2,FALSE),"")</f>
        <v/>
      </c>
      <c r="G24" s="256" t="str">
        <f t="shared" ref="G24:G37" si="2">+C23</f>
        <v>I.</v>
      </c>
      <c r="H24" s="256" t="str">
        <f>IFERROR(VLOOKUP($E24,Rajtlista!$B:$I,4,FALSE),"")</f>
        <v/>
      </c>
      <c r="I24" s="256" t="str">
        <f>IFERROR(VLOOKUP($E24,Rajtlista!$B:$I,5,FALSE),"")</f>
        <v/>
      </c>
      <c r="J24" s="256" t="str">
        <f>IFERROR(VLOOKUP($E24,Rajtlista!$B:$I,6,FALSE),"")</f>
        <v/>
      </c>
      <c r="K24" s="331" t="str">
        <f>IFERROR(VLOOKUP($E24,'Nevezési lista'!$C$4:$K$113,6,FALSE),"")</f>
        <v/>
      </c>
      <c r="L24" s="299" t="str">
        <f>IFERROR(VLOOKUP($E24,Beíró!$B:$T,10,FALSE),"")</f>
        <v/>
      </c>
      <c r="M24" s="300" t="str">
        <f>IFERROR(VLOOKUP($E24,Beíró!$B:$T,11,FALSE),"")</f>
        <v/>
      </c>
      <c r="N24" s="300" t="str">
        <f>IFERROR(VLOOKUP($E24,Beíró!$B:$T,12,FALSE),"")</f>
        <v/>
      </c>
      <c r="O24" s="301" t="str">
        <f>IFERROR(VLOOKUP($E24,Beíró!$B:$T,13,FALSE),"")</f>
        <v/>
      </c>
      <c r="P24" s="303">
        <f>IFERROR(VLOOKUP($E24,Beíró!$B:$T,17,FALSE),0)</f>
        <v>0</v>
      </c>
      <c r="Q24" s="365" t="str">
        <f t="shared" ref="Q24" si="3">IF((P24-P23)&gt;0,P24-P23,"-")</f>
        <v>-</v>
      </c>
      <c r="R24" s="366"/>
      <c r="S24" s="82" t="str">
        <f>IFERROR(IF(VLOOKUP(E24,Beíró!B:T,18,FALSE)-D24=0,"ok","hiba"),"")</f>
        <v/>
      </c>
      <c r="T24" s="82" t="str">
        <f>IFERROR(IF(VLOOKUP(E24,Beíró!B:T,16,FALSE)-P24=0,"ok","hiba"),"")</f>
        <v/>
      </c>
    </row>
    <row r="25" spans="3:20" ht="14.25" hidden="1" customHeight="1" outlineLevel="1" x14ac:dyDescent="0.25">
      <c r="C25" s="364" t="s">
        <v>10</v>
      </c>
      <c r="D25" s="256">
        <v>3</v>
      </c>
      <c r="E25" s="256" t="str">
        <f>IFERROR(VLOOKUP(D25,'Eredmények rsz szerint'!R23:T37,2,FALSE),"")</f>
        <v/>
      </c>
      <c r="F25" s="255" t="str">
        <f>IFERROR(VLOOKUP($E25,Rajtlista!$B:$I,2,FALSE),"")</f>
        <v/>
      </c>
      <c r="G25" s="256" t="str">
        <f t="shared" si="2"/>
        <v>II.</v>
      </c>
      <c r="H25" s="256" t="str">
        <f>IFERROR(VLOOKUP($E25,Rajtlista!$B:$I,4,FALSE),"")</f>
        <v/>
      </c>
      <c r="I25" s="256" t="str">
        <f>IFERROR(VLOOKUP($E25,Rajtlista!$B:$I,5,FALSE),"")</f>
        <v/>
      </c>
      <c r="J25" s="256" t="str">
        <f>IFERROR(VLOOKUP($E25,Rajtlista!$B:$I,6,FALSE),"")</f>
        <v/>
      </c>
      <c r="K25" s="331" t="str">
        <f>IFERROR(VLOOKUP($E25,'Nevezési lista'!$C$4:$K$113,6,FALSE),"")</f>
        <v/>
      </c>
      <c r="L25" s="299" t="str">
        <f>IFERROR(VLOOKUP($E25,Beíró!$B:$T,10,FALSE),"")</f>
        <v/>
      </c>
      <c r="M25" s="300" t="str">
        <f>IFERROR(VLOOKUP($E25,Beíró!$B:$T,11,FALSE),"")</f>
        <v/>
      </c>
      <c r="N25" s="300" t="str">
        <f>IFERROR(VLOOKUP($E25,Beíró!$B:$T,12,FALSE),"")</f>
        <v/>
      </c>
      <c r="O25" s="301" t="str">
        <f>IFERROR(VLOOKUP($E25,Beíró!$B:$T,13,FALSE),"")</f>
        <v/>
      </c>
      <c r="P25" s="303">
        <f>IFERROR(VLOOKUP($E25,Beíró!$B:$T,17,FALSE),0)</f>
        <v>0</v>
      </c>
      <c r="Q25" s="365" t="str">
        <f t="shared" ref="Q25" si="4">IF((P25-P23)&gt;0,P25-P23,"-")</f>
        <v>-</v>
      </c>
      <c r="R25" s="366"/>
      <c r="S25" s="82" t="str">
        <f>IFERROR(IF(VLOOKUP(E25,Beíró!B:T,18,FALSE)-D25=0,"ok","hiba"),"")</f>
        <v/>
      </c>
      <c r="T25" s="82" t="str">
        <f>IFERROR(IF(VLOOKUP(E25,Beíró!B:T,16,FALSE)-P25=0,"ok","hiba"),"")</f>
        <v/>
      </c>
    </row>
    <row r="26" spans="3:20" ht="14.25" hidden="1" customHeight="1" outlineLevel="1" x14ac:dyDescent="0.25">
      <c r="C26" s="364" t="s">
        <v>11</v>
      </c>
      <c r="D26" s="256">
        <v>4</v>
      </c>
      <c r="E26" s="256" t="str">
        <f>IFERROR(VLOOKUP(D26,'Eredmények rsz szerint'!R23:T37,2,FALSE),"")</f>
        <v/>
      </c>
      <c r="F26" s="255" t="str">
        <f>IFERROR(VLOOKUP($E26,Rajtlista!$B:$I,2,FALSE),"")</f>
        <v/>
      </c>
      <c r="G26" s="256" t="str">
        <f t="shared" si="2"/>
        <v>III.</v>
      </c>
      <c r="H26" s="256" t="str">
        <f>IFERROR(VLOOKUP($E26,Rajtlista!$B:$I,4,FALSE),"")</f>
        <v/>
      </c>
      <c r="I26" s="256" t="str">
        <f>IFERROR(VLOOKUP($E26,Rajtlista!$B:$I,5,FALSE),"")</f>
        <v/>
      </c>
      <c r="J26" s="256" t="str">
        <f>IFERROR(VLOOKUP($E26,Rajtlista!$B:$I,6,FALSE),"")</f>
        <v/>
      </c>
      <c r="K26" s="331" t="str">
        <f>IFERROR(VLOOKUP($E26,'Nevezési lista'!$C$4:$K$113,6,FALSE),"")</f>
        <v/>
      </c>
      <c r="L26" s="299" t="str">
        <f>IFERROR(VLOOKUP($E26,Beíró!$B:$T,10,FALSE),"")</f>
        <v/>
      </c>
      <c r="M26" s="300" t="str">
        <f>IFERROR(VLOOKUP($E26,Beíró!$B:$T,11,FALSE),"")</f>
        <v/>
      </c>
      <c r="N26" s="300" t="str">
        <f>IFERROR(VLOOKUP($E26,Beíró!$B:$T,12,FALSE),"")</f>
        <v/>
      </c>
      <c r="O26" s="301" t="str">
        <f>IFERROR(VLOOKUP($E26,Beíró!$B:$T,13,FALSE),"")</f>
        <v/>
      </c>
      <c r="P26" s="303">
        <f>IFERROR(VLOOKUP($E26,Beíró!$B:$T,17,FALSE),0)</f>
        <v>0</v>
      </c>
      <c r="Q26" s="365" t="str">
        <f t="shared" ref="Q26" si="5">IF((P26-P23)&gt;0,P26-P23,"-")</f>
        <v>-</v>
      </c>
      <c r="R26" s="366"/>
      <c r="S26" s="82" t="str">
        <f>IFERROR(IF(VLOOKUP(E26,Beíró!B:T,18,FALSE)-D26=0,"ok","hiba"),"")</f>
        <v/>
      </c>
      <c r="T26" s="82" t="str">
        <f>IFERROR(IF(VLOOKUP(E26,Beíró!B:T,16,FALSE)-P26=0,"ok","hiba"),"")</f>
        <v/>
      </c>
    </row>
    <row r="27" spans="3:20" ht="14.25" hidden="1" customHeight="1" outlineLevel="1" x14ac:dyDescent="0.25">
      <c r="C27" s="364" t="s">
        <v>12</v>
      </c>
      <c r="D27" s="256">
        <v>5</v>
      </c>
      <c r="E27" s="256" t="str">
        <f>IFERROR(VLOOKUP(D27,'Eredmények rsz szerint'!R23:T37,2,FALSE),"")</f>
        <v/>
      </c>
      <c r="F27" s="255" t="str">
        <f>IFERROR(VLOOKUP($E27,Rajtlista!$B:$I,2,FALSE),"")</f>
        <v/>
      </c>
      <c r="G27" s="256" t="str">
        <f t="shared" si="2"/>
        <v>4.</v>
      </c>
      <c r="H27" s="256" t="str">
        <f>IFERROR(VLOOKUP($E27,Rajtlista!$B:$I,4,FALSE),"")</f>
        <v/>
      </c>
      <c r="I27" s="256" t="str">
        <f>IFERROR(VLOOKUP($E27,Rajtlista!$B:$I,5,FALSE),"")</f>
        <v/>
      </c>
      <c r="J27" s="256" t="str">
        <f>IFERROR(VLOOKUP($E27,Rajtlista!$B:$I,6,FALSE),"")</f>
        <v/>
      </c>
      <c r="K27" s="331" t="str">
        <f>IFERROR(VLOOKUP($E27,'Nevezési lista'!$C$4:$K$113,6,FALSE),"")</f>
        <v/>
      </c>
      <c r="L27" s="299" t="str">
        <f>IFERROR(VLOOKUP($E27,Beíró!$B:$T,10,FALSE),"")</f>
        <v/>
      </c>
      <c r="M27" s="300" t="str">
        <f>IFERROR(VLOOKUP($E27,Beíró!$B:$T,11,FALSE),"")</f>
        <v/>
      </c>
      <c r="N27" s="300" t="str">
        <f>IFERROR(VLOOKUP($E27,Beíró!$B:$T,12,FALSE),"")</f>
        <v/>
      </c>
      <c r="O27" s="301" t="str">
        <f>IFERROR(VLOOKUP($E27,Beíró!$B:$T,13,FALSE),"")</f>
        <v/>
      </c>
      <c r="P27" s="303">
        <f>IFERROR(VLOOKUP($E27,Beíró!$B:$T,17,FALSE),0)</f>
        <v>0</v>
      </c>
      <c r="Q27" s="365" t="str">
        <f t="shared" ref="Q27" si="6">IF((P27-P23)&gt;0,P27-P23,"-")</f>
        <v>-</v>
      </c>
      <c r="R27" s="366"/>
      <c r="S27" s="82" t="str">
        <f>IFERROR(IF(VLOOKUP(E27,Beíró!B:T,18,FALSE)-D27=0,"ok","hiba"),"")</f>
        <v/>
      </c>
      <c r="T27" s="82" t="str">
        <f>IFERROR(IF(VLOOKUP(E27,Beíró!B:T,16,FALSE)-P27=0,"ok","hiba"),"")</f>
        <v/>
      </c>
    </row>
    <row r="28" spans="3:20" ht="14.25" hidden="1" customHeight="1" outlineLevel="1" x14ac:dyDescent="0.25">
      <c r="C28" s="364" t="s">
        <v>13</v>
      </c>
      <c r="D28" s="256">
        <v>6</v>
      </c>
      <c r="E28" s="256" t="str">
        <f>IFERROR(VLOOKUP(D28,'Eredmények rsz szerint'!R23:T37,2,FALSE),"")</f>
        <v/>
      </c>
      <c r="F28" s="255" t="str">
        <f>IFERROR(VLOOKUP($E28,Rajtlista!$B:$I,2,FALSE),"")</f>
        <v/>
      </c>
      <c r="G28" s="256" t="str">
        <f t="shared" si="2"/>
        <v>5.</v>
      </c>
      <c r="H28" s="256" t="str">
        <f>IFERROR(VLOOKUP($E28,Rajtlista!$B:$I,4,FALSE),"")</f>
        <v/>
      </c>
      <c r="I28" s="256" t="str">
        <f>IFERROR(VLOOKUP($E28,Rajtlista!$B:$I,5,FALSE),"")</f>
        <v/>
      </c>
      <c r="J28" s="256" t="str">
        <f>IFERROR(VLOOKUP($E28,Rajtlista!$B:$I,6,FALSE),"")</f>
        <v/>
      </c>
      <c r="K28" s="331" t="str">
        <f>IFERROR(VLOOKUP($E28,'Nevezési lista'!$C$4:$K$113,6,FALSE),"")</f>
        <v/>
      </c>
      <c r="L28" s="299" t="str">
        <f>IFERROR(VLOOKUP($E28,Beíró!$B:$T,10,FALSE),"")</f>
        <v/>
      </c>
      <c r="M28" s="300" t="str">
        <f>IFERROR(VLOOKUP($E28,Beíró!$B:$T,11,FALSE),"")</f>
        <v/>
      </c>
      <c r="N28" s="300" t="str">
        <f>IFERROR(VLOOKUP($E28,Beíró!$B:$T,12,FALSE),"")</f>
        <v/>
      </c>
      <c r="O28" s="301" t="str">
        <f>IFERROR(VLOOKUP($E28,Beíró!$B:$T,13,FALSE),"")</f>
        <v/>
      </c>
      <c r="P28" s="303">
        <f>IFERROR(VLOOKUP($E28,Beíró!$B:$T,17,FALSE),0)</f>
        <v>0</v>
      </c>
      <c r="Q28" s="365" t="str">
        <f t="shared" ref="Q28" si="7">IF((P28-P23)&gt;0,P28-P23,"-")</f>
        <v>-</v>
      </c>
      <c r="R28" s="366"/>
      <c r="S28" s="82" t="str">
        <f>IFERROR(IF(VLOOKUP(E28,Beíró!B:T,18,FALSE)-D28=0,"ok","hiba"),"")</f>
        <v/>
      </c>
      <c r="T28" s="82" t="str">
        <f>IFERROR(IF(VLOOKUP(E28,Beíró!B:T,16,FALSE)-P28=0,"ok","hiba"),"")</f>
        <v/>
      </c>
    </row>
    <row r="29" spans="3:20" ht="14.25" hidden="1" customHeight="1" outlineLevel="1" x14ac:dyDescent="0.25">
      <c r="C29" s="364" t="s">
        <v>14</v>
      </c>
      <c r="D29" s="256">
        <v>7</v>
      </c>
      <c r="E29" s="256" t="str">
        <f>IFERROR(VLOOKUP(D29,'Eredmények rsz szerint'!R23:T37,2,FALSE),"")</f>
        <v/>
      </c>
      <c r="F29" s="255" t="str">
        <f>IFERROR(VLOOKUP($E29,Rajtlista!$B:$I,2,FALSE),"")</f>
        <v/>
      </c>
      <c r="G29" s="256" t="str">
        <f t="shared" si="2"/>
        <v>6.</v>
      </c>
      <c r="H29" s="256" t="str">
        <f>IFERROR(VLOOKUP($E29,Rajtlista!$B:$I,4,FALSE),"")</f>
        <v/>
      </c>
      <c r="I29" s="256" t="str">
        <f>IFERROR(VLOOKUP($E29,Rajtlista!$B:$I,5,FALSE),"")</f>
        <v/>
      </c>
      <c r="J29" s="256" t="str">
        <f>IFERROR(VLOOKUP($E29,Rajtlista!$B:$I,6,FALSE),"")</f>
        <v/>
      </c>
      <c r="K29" s="331" t="str">
        <f>IFERROR(VLOOKUP($E29,'Nevezési lista'!$C$4:$K$113,6,FALSE),"")</f>
        <v/>
      </c>
      <c r="L29" s="299" t="str">
        <f>IFERROR(VLOOKUP($E29,Beíró!$B:$T,10,FALSE),"")</f>
        <v/>
      </c>
      <c r="M29" s="300" t="str">
        <f>IFERROR(VLOOKUP($E29,Beíró!$B:$T,11,FALSE),"")</f>
        <v/>
      </c>
      <c r="N29" s="300" t="str">
        <f>IFERROR(VLOOKUP($E29,Beíró!$B:$T,12,FALSE),"")</f>
        <v/>
      </c>
      <c r="O29" s="301" t="str">
        <f>IFERROR(VLOOKUP($E29,Beíró!$B:$T,13,FALSE),"")</f>
        <v/>
      </c>
      <c r="P29" s="303">
        <f>IFERROR(VLOOKUP($E29,Beíró!$B:$T,17,FALSE),0)</f>
        <v>0</v>
      </c>
      <c r="Q29" s="365" t="str">
        <f t="shared" ref="Q29" si="8">IF((P29-P23)&gt;0,P29-P23,"-")</f>
        <v>-</v>
      </c>
      <c r="R29" s="366"/>
      <c r="S29" s="82" t="str">
        <f>IFERROR(IF(VLOOKUP(E29,Beíró!B:T,18,FALSE)-D29=0,"ok","hiba"),"")</f>
        <v/>
      </c>
      <c r="T29" s="82" t="str">
        <f>IFERROR(IF(VLOOKUP(E29,Beíró!B:T,16,FALSE)-P29=0,"ok","hiba"),"")</f>
        <v/>
      </c>
    </row>
    <row r="30" spans="3:20" ht="14.25" hidden="1" customHeight="1" outlineLevel="1" x14ac:dyDescent="0.25">
      <c r="C30" s="364" t="s">
        <v>15</v>
      </c>
      <c r="D30" s="256">
        <v>8</v>
      </c>
      <c r="E30" s="256" t="str">
        <f>IFERROR(VLOOKUP(D30,'Eredmények rsz szerint'!R23:T37,2,FALSE),"")</f>
        <v/>
      </c>
      <c r="F30" s="255" t="str">
        <f>IFERROR(VLOOKUP($E30,Rajtlista!$B:$I,2,FALSE),"")</f>
        <v/>
      </c>
      <c r="G30" s="256" t="str">
        <f t="shared" si="2"/>
        <v>7.</v>
      </c>
      <c r="H30" s="256" t="str">
        <f>IFERROR(VLOOKUP($E30,Rajtlista!$B:$I,4,FALSE),"")</f>
        <v/>
      </c>
      <c r="I30" s="256" t="str">
        <f>IFERROR(VLOOKUP($E30,Rajtlista!$B:$I,5,FALSE),"")</f>
        <v/>
      </c>
      <c r="J30" s="256" t="str">
        <f>IFERROR(VLOOKUP($E30,Rajtlista!$B:$I,6,FALSE),"")</f>
        <v/>
      </c>
      <c r="K30" s="331" t="str">
        <f>IFERROR(VLOOKUP($E30,'Nevezési lista'!$C$4:$K$113,6,FALSE),"")</f>
        <v/>
      </c>
      <c r="L30" s="299" t="str">
        <f>IFERROR(VLOOKUP($E30,Beíró!$B:$T,10,FALSE),"")</f>
        <v/>
      </c>
      <c r="M30" s="300" t="str">
        <f>IFERROR(VLOOKUP($E30,Beíró!$B:$T,11,FALSE),"")</f>
        <v/>
      </c>
      <c r="N30" s="300" t="str">
        <f>IFERROR(VLOOKUP($E30,Beíró!$B:$T,12,FALSE),"")</f>
        <v/>
      </c>
      <c r="O30" s="301" t="str">
        <f>IFERROR(VLOOKUP($E30,Beíró!$B:$T,13,FALSE),"")</f>
        <v/>
      </c>
      <c r="P30" s="303">
        <f>IFERROR(VLOOKUP($E30,Beíró!$B:$T,17,FALSE),0)</f>
        <v>0</v>
      </c>
      <c r="Q30" s="365" t="str">
        <f t="shared" ref="Q30" si="9">IF((P30-P23)&gt;0,P30-P23,"-")</f>
        <v>-</v>
      </c>
      <c r="R30" s="366"/>
      <c r="S30" s="82" t="str">
        <f>IFERROR(IF(VLOOKUP(E30,Beíró!B:T,18,FALSE)-D30=0,"ok","hiba"),"")</f>
        <v/>
      </c>
      <c r="T30" s="82" t="str">
        <f>IFERROR(IF(VLOOKUP(E30,Beíró!B:T,16,FALSE)-P30=0,"ok","hiba"),"")</f>
        <v/>
      </c>
    </row>
    <row r="31" spans="3:20" ht="14.25" hidden="1" customHeight="1" outlineLevel="1" x14ac:dyDescent="0.25">
      <c r="C31" s="364" t="s">
        <v>16</v>
      </c>
      <c r="D31" s="256">
        <v>9</v>
      </c>
      <c r="E31" s="256" t="str">
        <f>IFERROR(VLOOKUP(D31,'Eredmények rsz szerint'!R23:T37,2,FALSE),"")</f>
        <v/>
      </c>
      <c r="F31" s="255" t="str">
        <f>IFERROR(VLOOKUP($E31,Rajtlista!$B:$I,2,FALSE),"")</f>
        <v/>
      </c>
      <c r="G31" s="256" t="str">
        <f t="shared" si="2"/>
        <v>8.</v>
      </c>
      <c r="H31" s="256" t="str">
        <f>IFERROR(VLOOKUP($E31,Rajtlista!$B:$I,4,FALSE),"")</f>
        <v/>
      </c>
      <c r="I31" s="256" t="str">
        <f>IFERROR(VLOOKUP($E31,Rajtlista!$B:$I,5,FALSE),"")</f>
        <v/>
      </c>
      <c r="J31" s="256" t="str">
        <f>IFERROR(VLOOKUP($E31,Rajtlista!$B:$I,6,FALSE),"")</f>
        <v/>
      </c>
      <c r="K31" s="331" t="str">
        <f>IFERROR(VLOOKUP($E31,'Nevezési lista'!$C$4:$K$113,6,FALSE),"")</f>
        <v/>
      </c>
      <c r="L31" s="299" t="str">
        <f>IFERROR(VLOOKUP($E31,Beíró!$B:$T,10,FALSE),"")</f>
        <v/>
      </c>
      <c r="M31" s="300" t="str">
        <f>IFERROR(VLOOKUP($E31,Beíró!$B:$T,11,FALSE),"")</f>
        <v/>
      </c>
      <c r="N31" s="300" t="str">
        <f>IFERROR(VLOOKUP($E31,Beíró!$B:$T,12,FALSE),"")</f>
        <v/>
      </c>
      <c r="O31" s="301" t="str">
        <f>IFERROR(VLOOKUP($E31,Beíró!$B:$T,13,FALSE),"")</f>
        <v/>
      </c>
      <c r="P31" s="303">
        <f>IFERROR(VLOOKUP($E31,Beíró!$B:$T,17,FALSE),0)</f>
        <v>0</v>
      </c>
      <c r="Q31" s="365" t="str">
        <f t="shared" ref="Q31" si="10">IF((P31-P23)&gt;0,P31-P23,"-")</f>
        <v>-</v>
      </c>
      <c r="R31" s="366"/>
      <c r="S31" s="82" t="str">
        <f>IFERROR(IF(VLOOKUP(E31,Beíró!B:T,18,FALSE)-D31=0,"ok","hiba"),"")</f>
        <v/>
      </c>
      <c r="T31" s="82" t="str">
        <f>IFERROR(IF(VLOOKUP(E31,Beíró!B:T,16,FALSE)-P31=0,"ok","hiba"),"")</f>
        <v/>
      </c>
    </row>
    <row r="32" spans="3:20" ht="14.25" hidden="1" customHeight="1" outlineLevel="1" x14ac:dyDescent="0.25">
      <c r="C32" s="364" t="s">
        <v>17</v>
      </c>
      <c r="D32" s="256">
        <v>10</v>
      </c>
      <c r="E32" s="256" t="str">
        <f>IFERROR(VLOOKUP(D32,'Eredmények rsz szerint'!R23:T37,2,FALSE),"")</f>
        <v/>
      </c>
      <c r="F32" s="255" t="str">
        <f>IFERROR(VLOOKUP($E32,Rajtlista!$B:$I,2,FALSE),"")</f>
        <v/>
      </c>
      <c r="G32" s="256" t="str">
        <f t="shared" si="2"/>
        <v>9.</v>
      </c>
      <c r="H32" s="256" t="str">
        <f>IFERROR(VLOOKUP($E32,Rajtlista!$B:$I,4,FALSE),"")</f>
        <v/>
      </c>
      <c r="I32" s="256" t="str">
        <f>IFERROR(VLOOKUP($E32,Rajtlista!$B:$I,5,FALSE),"")</f>
        <v/>
      </c>
      <c r="J32" s="256" t="str">
        <f>IFERROR(VLOOKUP($E32,Rajtlista!$B:$I,6,FALSE),"")</f>
        <v/>
      </c>
      <c r="K32" s="331" t="str">
        <f>IFERROR(VLOOKUP($E32,'Nevezési lista'!$C$4:$K$113,6,FALSE),"")</f>
        <v/>
      </c>
      <c r="L32" s="299" t="str">
        <f>IFERROR(VLOOKUP($E32,Beíró!$B:$T,10,FALSE),"")</f>
        <v/>
      </c>
      <c r="M32" s="300" t="str">
        <f>IFERROR(VLOOKUP($E32,Beíró!$B:$T,11,FALSE),"")</f>
        <v/>
      </c>
      <c r="N32" s="300" t="str">
        <f>IFERROR(VLOOKUP($E32,Beíró!$B:$T,12,FALSE),"")</f>
        <v/>
      </c>
      <c r="O32" s="301" t="str">
        <f>IFERROR(VLOOKUP($E32,Beíró!$B:$T,13,FALSE),"")</f>
        <v/>
      </c>
      <c r="P32" s="303">
        <f>IFERROR(VLOOKUP($E32,Beíró!$B:$T,17,FALSE),0)</f>
        <v>0</v>
      </c>
      <c r="Q32" s="365" t="str">
        <f t="shared" ref="Q32" si="11">IF((P32-P23)&gt;0,P32-P23,"-")</f>
        <v>-</v>
      </c>
      <c r="R32" s="366"/>
      <c r="S32" s="82" t="str">
        <f>IFERROR(IF(VLOOKUP(E32,Beíró!B:T,18,FALSE)-D32=0,"ok","hiba"),"")</f>
        <v/>
      </c>
      <c r="T32" s="82" t="str">
        <f>IFERROR(IF(VLOOKUP(E32,Beíró!B:T,16,FALSE)-P32=0,"ok","hiba"),"")</f>
        <v/>
      </c>
    </row>
    <row r="33" spans="3:20" ht="14.25" hidden="1" customHeight="1" outlineLevel="1" x14ac:dyDescent="0.25">
      <c r="C33" s="364" t="s">
        <v>18</v>
      </c>
      <c r="D33" s="256">
        <v>11</v>
      </c>
      <c r="E33" s="256" t="str">
        <f>IFERROR(VLOOKUP(D33,'Eredmények rsz szerint'!R23:T37,2,FALSE),"")</f>
        <v/>
      </c>
      <c r="F33" s="255" t="str">
        <f>IFERROR(VLOOKUP($E33,Rajtlista!$B:$I,2,FALSE),"")</f>
        <v/>
      </c>
      <c r="G33" s="256" t="str">
        <f t="shared" si="2"/>
        <v>10.</v>
      </c>
      <c r="H33" s="256" t="str">
        <f>IFERROR(VLOOKUP($E33,Rajtlista!$B:$I,4,FALSE),"")</f>
        <v/>
      </c>
      <c r="I33" s="256" t="str">
        <f>IFERROR(VLOOKUP($E33,Rajtlista!$B:$I,5,FALSE),"")</f>
        <v/>
      </c>
      <c r="J33" s="256" t="str">
        <f>IFERROR(VLOOKUP($E33,Rajtlista!$B:$I,6,FALSE),"")</f>
        <v/>
      </c>
      <c r="K33" s="331" t="str">
        <f>IFERROR(VLOOKUP($E33,'Nevezési lista'!$C$4:$K$113,6,FALSE),"")</f>
        <v/>
      </c>
      <c r="L33" s="299" t="str">
        <f>IFERROR(VLOOKUP($E33,Beíró!$B:$T,10,FALSE),"")</f>
        <v/>
      </c>
      <c r="M33" s="300" t="str">
        <f>IFERROR(VLOOKUP($E33,Beíró!$B:$T,11,FALSE),"")</f>
        <v/>
      </c>
      <c r="N33" s="300" t="str">
        <f>IFERROR(VLOOKUP($E33,Beíró!$B:$T,12,FALSE),"")</f>
        <v/>
      </c>
      <c r="O33" s="301" t="str">
        <f>IFERROR(VLOOKUP($E33,Beíró!$B:$T,13,FALSE),"")</f>
        <v/>
      </c>
      <c r="P33" s="303">
        <f>IFERROR(VLOOKUP($E33,Beíró!$B:$T,17,FALSE),0)</f>
        <v>0</v>
      </c>
      <c r="Q33" s="365" t="str">
        <f t="shared" ref="Q33" si="12">IF((P33-P23)&gt;0,P33-P23,"-")</f>
        <v>-</v>
      </c>
      <c r="R33" s="366"/>
      <c r="S33" s="82" t="str">
        <f>IFERROR(IF(VLOOKUP(E33,Beíró!B:T,18,FALSE)-D33=0,"ok","hiba"),"")</f>
        <v/>
      </c>
      <c r="T33" s="82" t="str">
        <f>IFERROR(IF(VLOOKUP(E33,Beíró!B:T,16,FALSE)-P33=0,"ok","hiba"),"")</f>
        <v/>
      </c>
    </row>
    <row r="34" spans="3:20" ht="14.25" hidden="1" customHeight="1" outlineLevel="1" x14ac:dyDescent="0.25">
      <c r="C34" s="364" t="s">
        <v>19</v>
      </c>
      <c r="D34" s="256">
        <v>12</v>
      </c>
      <c r="E34" s="256" t="str">
        <f>IFERROR(VLOOKUP(D34,'Eredmények rsz szerint'!R23:T37,2,FALSE),"")</f>
        <v/>
      </c>
      <c r="F34" s="255" t="str">
        <f>IFERROR(VLOOKUP($E34,Rajtlista!$B:$I,2,FALSE),"")</f>
        <v/>
      </c>
      <c r="G34" s="256" t="str">
        <f t="shared" si="2"/>
        <v>11.</v>
      </c>
      <c r="H34" s="256" t="str">
        <f>IFERROR(VLOOKUP($E34,Rajtlista!$B:$I,4,FALSE),"")</f>
        <v/>
      </c>
      <c r="I34" s="256" t="str">
        <f>IFERROR(VLOOKUP($E34,Rajtlista!$B:$I,5,FALSE),"")</f>
        <v/>
      </c>
      <c r="J34" s="256" t="str">
        <f>IFERROR(VLOOKUP($E34,Rajtlista!$B:$I,6,FALSE),"")</f>
        <v/>
      </c>
      <c r="K34" s="331" t="str">
        <f>IFERROR(VLOOKUP($E34,'Nevezési lista'!$C$4:$K$113,6,FALSE),"")</f>
        <v/>
      </c>
      <c r="L34" s="299" t="str">
        <f>IFERROR(VLOOKUP($E34,Beíró!$B:$T,10,FALSE),"")</f>
        <v/>
      </c>
      <c r="M34" s="300" t="str">
        <f>IFERROR(VLOOKUP($E34,Beíró!$B:$T,11,FALSE),"")</f>
        <v/>
      </c>
      <c r="N34" s="300" t="str">
        <f>IFERROR(VLOOKUP($E34,Beíró!$B:$T,12,FALSE),"")</f>
        <v/>
      </c>
      <c r="O34" s="301" t="str">
        <f>IFERROR(VLOOKUP($E34,Beíró!$B:$T,13,FALSE),"")</f>
        <v/>
      </c>
      <c r="P34" s="303">
        <f>IFERROR(VLOOKUP($E34,Beíró!$B:$T,17,FALSE),0)</f>
        <v>0</v>
      </c>
      <c r="Q34" s="365" t="str">
        <f t="shared" ref="Q34" si="13">IF((P34-P23)&gt;0,P34-P23,"-")</f>
        <v>-</v>
      </c>
      <c r="R34" s="366"/>
      <c r="S34" s="82" t="str">
        <f>IFERROR(IF(VLOOKUP(E34,Beíró!B:T,18,FALSE)-D34=0,"ok","hiba"),"")</f>
        <v/>
      </c>
      <c r="T34" s="82" t="str">
        <f>IFERROR(IF(VLOOKUP(E34,Beíró!B:T,16,FALSE)-P34=0,"ok","hiba"),"")</f>
        <v/>
      </c>
    </row>
    <row r="35" spans="3:20" ht="14.25" hidden="1" customHeight="1" outlineLevel="1" x14ac:dyDescent="0.25">
      <c r="C35" s="364" t="s">
        <v>20</v>
      </c>
      <c r="D35" s="256">
        <v>13</v>
      </c>
      <c r="E35" s="256" t="str">
        <f>IFERROR(VLOOKUP(D35,'Eredmények rsz szerint'!R23:T37,2,FALSE),"")</f>
        <v/>
      </c>
      <c r="F35" s="255" t="str">
        <f>IFERROR(VLOOKUP($E35,Rajtlista!$B:$I,2,FALSE),"")</f>
        <v/>
      </c>
      <c r="G35" s="256" t="str">
        <f t="shared" si="2"/>
        <v>12.</v>
      </c>
      <c r="H35" s="256" t="str">
        <f>IFERROR(VLOOKUP($E35,Rajtlista!$B:$I,4,FALSE),"")</f>
        <v/>
      </c>
      <c r="I35" s="256" t="str">
        <f>IFERROR(VLOOKUP($E35,Rajtlista!$B:$I,5,FALSE),"")</f>
        <v/>
      </c>
      <c r="J35" s="256" t="str">
        <f>IFERROR(VLOOKUP($E35,Rajtlista!$B:$I,6,FALSE),"")</f>
        <v/>
      </c>
      <c r="K35" s="331" t="str">
        <f>IFERROR(VLOOKUP($E35,'Nevezési lista'!$C$4:$K$113,6,FALSE),"")</f>
        <v/>
      </c>
      <c r="L35" s="299" t="str">
        <f>IFERROR(VLOOKUP($E35,Beíró!$B:$T,10,FALSE),"")</f>
        <v/>
      </c>
      <c r="M35" s="300" t="str">
        <f>IFERROR(VLOOKUP($E35,Beíró!$B:$T,11,FALSE),"")</f>
        <v/>
      </c>
      <c r="N35" s="300" t="str">
        <f>IFERROR(VLOOKUP($E35,Beíró!$B:$T,12,FALSE),"")</f>
        <v/>
      </c>
      <c r="O35" s="301" t="str">
        <f>IFERROR(VLOOKUP($E35,Beíró!$B:$T,13,FALSE),"")</f>
        <v/>
      </c>
      <c r="P35" s="303">
        <f>IFERROR(VLOOKUP($E35,Beíró!$B:$T,17,FALSE),0)</f>
        <v>0</v>
      </c>
      <c r="Q35" s="365" t="str">
        <f t="shared" ref="Q35" si="14">IF((P35-P23)&gt;0,P35-P23,"-")</f>
        <v>-</v>
      </c>
      <c r="R35" s="366"/>
      <c r="S35" s="82" t="str">
        <f>IFERROR(IF(VLOOKUP(E35,Beíró!B:T,18,FALSE)-D35=0,"ok","hiba"),"")</f>
        <v/>
      </c>
      <c r="T35" s="82" t="str">
        <f>IFERROR(IF(VLOOKUP(E35,Beíró!B:T,16,FALSE)-P35=0,"ok","hiba"),"")</f>
        <v/>
      </c>
    </row>
    <row r="36" spans="3:20" ht="14.25" hidden="1" customHeight="1" outlineLevel="1" x14ac:dyDescent="0.25">
      <c r="C36" s="364" t="s">
        <v>21</v>
      </c>
      <c r="D36" s="256">
        <v>14</v>
      </c>
      <c r="E36" s="256" t="str">
        <f>IFERROR(VLOOKUP(D36,'Eredmények rsz szerint'!R23:T37,2,FALSE),"")</f>
        <v/>
      </c>
      <c r="F36" s="255" t="str">
        <f>IFERROR(VLOOKUP($E36,Rajtlista!$B:$I,2,FALSE),"")</f>
        <v/>
      </c>
      <c r="G36" s="256" t="str">
        <f t="shared" si="2"/>
        <v>13.</v>
      </c>
      <c r="H36" s="256" t="str">
        <f>IFERROR(VLOOKUP($E36,Rajtlista!$B:$I,4,FALSE),"")</f>
        <v/>
      </c>
      <c r="I36" s="256" t="str">
        <f>IFERROR(VLOOKUP($E36,Rajtlista!$B:$I,5,FALSE),"")</f>
        <v/>
      </c>
      <c r="J36" s="256" t="str">
        <f>IFERROR(VLOOKUP($E36,Rajtlista!$B:$I,6,FALSE),"")</f>
        <v/>
      </c>
      <c r="K36" s="331" t="str">
        <f>IFERROR(VLOOKUP($E36,'Nevezési lista'!$C$4:$K$113,6,FALSE),"")</f>
        <v/>
      </c>
      <c r="L36" s="299" t="str">
        <f>IFERROR(VLOOKUP($E36,Beíró!$B:$T,10,FALSE),"")</f>
        <v/>
      </c>
      <c r="M36" s="300" t="str">
        <f>IFERROR(VLOOKUP($E36,Beíró!$B:$T,11,FALSE),"")</f>
        <v/>
      </c>
      <c r="N36" s="300" t="str">
        <f>IFERROR(VLOOKUP($E36,Beíró!$B:$T,12,FALSE),"")</f>
        <v/>
      </c>
      <c r="O36" s="301" t="str">
        <f>IFERROR(VLOOKUP($E36,Beíró!$B:$T,13,FALSE),"")</f>
        <v/>
      </c>
      <c r="P36" s="303">
        <f>IFERROR(VLOOKUP($E36,Beíró!$B:$T,17,FALSE),0)</f>
        <v>0</v>
      </c>
      <c r="Q36" s="365" t="str">
        <f t="shared" ref="Q36" si="15">IF((P36-P23)&gt;0,P36-P23,"-")</f>
        <v>-</v>
      </c>
      <c r="R36" s="366"/>
      <c r="S36" s="82" t="str">
        <f>IFERROR(IF(VLOOKUP(E36,Beíró!B:T,18,FALSE)-D36=0,"ok","hiba"),"")</f>
        <v/>
      </c>
      <c r="T36" s="82" t="str">
        <f>IFERROR(IF(VLOOKUP(E36,Beíró!B:T,16,FALSE)-P36=0,"ok","hiba"),"")</f>
        <v/>
      </c>
    </row>
    <row r="37" spans="3:20" ht="14.25" hidden="1" customHeight="1" outlineLevel="1" x14ac:dyDescent="0.25">
      <c r="C37" s="364" t="s">
        <v>22</v>
      </c>
      <c r="D37" s="256">
        <v>15</v>
      </c>
      <c r="E37" s="256" t="str">
        <f>IFERROR(VLOOKUP(D37,'Eredmények rsz szerint'!R23:T37,2,FALSE),"")</f>
        <v/>
      </c>
      <c r="F37" s="255" t="str">
        <f>IFERROR(VLOOKUP($E37,Rajtlista!$B:$I,2,FALSE),"")</f>
        <v/>
      </c>
      <c r="G37" s="256" t="str">
        <f t="shared" si="2"/>
        <v>14.</v>
      </c>
      <c r="H37" s="256" t="str">
        <f>IFERROR(VLOOKUP($E37,Rajtlista!$B:$I,4,FALSE),"")</f>
        <v/>
      </c>
      <c r="I37" s="256" t="str">
        <f>IFERROR(VLOOKUP($E37,Rajtlista!$B:$I,5,FALSE),"")</f>
        <v/>
      </c>
      <c r="J37" s="256" t="str">
        <f>IFERROR(VLOOKUP($E37,Rajtlista!$B:$I,6,FALSE),"")</f>
        <v/>
      </c>
      <c r="K37" s="331" t="str">
        <f>IFERROR(VLOOKUP($E37,'Nevezési lista'!$C$4:$K$113,6,FALSE),"")</f>
        <v/>
      </c>
      <c r="L37" s="299" t="str">
        <f>IFERROR(VLOOKUP($E37,Beíró!$B:$T,10,FALSE),"")</f>
        <v/>
      </c>
      <c r="M37" s="300" t="str">
        <f>IFERROR(VLOOKUP($E37,Beíró!$B:$T,11,FALSE),"")</f>
        <v/>
      </c>
      <c r="N37" s="300" t="str">
        <f>IFERROR(VLOOKUP($E37,Beíró!$B:$T,12,FALSE),"")</f>
        <v/>
      </c>
      <c r="O37" s="301" t="str">
        <f>IFERROR(VLOOKUP($E37,Beíró!$B:$T,13,FALSE),"")</f>
        <v/>
      </c>
      <c r="P37" s="303">
        <f>IFERROR(VLOOKUP($E37,Beíró!$B:$T,17,FALSE),0)</f>
        <v>0</v>
      </c>
      <c r="Q37" s="365" t="str">
        <f t="shared" ref="Q37" si="16">IF((P37-P23)&gt;0,P37-P23,"-")</f>
        <v>-</v>
      </c>
      <c r="R37" s="366"/>
      <c r="S37" s="82" t="str">
        <f>IFERROR(IF(VLOOKUP(E37,Beíró!B:T,18,FALSE)-D37=0,"ok","hiba"),"")</f>
        <v/>
      </c>
      <c r="T37" s="82" t="str">
        <f>IFERROR(IF(VLOOKUP(E37,Beíró!B:T,16,FALSE)-P37=0,"ok","hiba"),"")</f>
        <v/>
      </c>
    </row>
    <row r="38" spans="3:20" ht="14.25" customHeight="1" outlineLevel="1" thickBot="1" x14ac:dyDescent="0.3">
      <c r="C38" s="334"/>
      <c r="D38" s="336"/>
      <c r="E38" s="367">
        <v>0</v>
      </c>
      <c r="F38" s="335"/>
      <c r="G38" s="336"/>
      <c r="H38" s="336"/>
      <c r="I38" s="336"/>
      <c r="J38" s="336"/>
      <c r="K38" s="336"/>
      <c r="L38" s="337"/>
      <c r="M38" s="337"/>
      <c r="N38" s="337"/>
      <c r="O38" s="337"/>
      <c r="P38" s="339"/>
      <c r="Q38" s="368"/>
      <c r="R38" s="357"/>
      <c r="S38" s="82" t="str">
        <f>IFERROR(IF(VLOOKUP(E38,Beíró!B:T,18,FALSE)-D38=0,"ok","hiba"),"")</f>
        <v>ok</v>
      </c>
      <c r="T38" s="82" t="str">
        <f>IFERROR(IF(VLOOKUP(E38,Beíró!B:T,16,FALSE)-P38=0,"ok","hiba"),"")</f>
        <v>ok</v>
      </c>
    </row>
    <row r="39" spans="3:20" s="359" customFormat="1" ht="14.25" customHeight="1" x14ac:dyDescent="0.25">
      <c r="C39" s="369"/>
      <c r="D39" s="370"/>
      <c r="E39" s="370" t="str">
        <f>+Rajtlista!B39</f>
        <v>II. kcs. Leány (2009-2010) - 1 km klasszikus</v>
      </c>
      <c r="F39" s="371"/>
      <c r="G39" s="370"/>
      <c r="H39" s="370"/>
      <c r="I39" s="370"/>
      <c r="J39" s="372"/>
      <c r="K39" s="373" t="str">
        <f>IFERROR(VLOOKUP($E39,'Nevezési lista'!C37:K146,6,FALSE),"")</f>
        <v/>
      </c>
      <c r="L39" s="374" t="e">
        <f>'Lövészet beíró'!G39</f>
        <v>#N/A</v>
      </c>
      <c r="M39" s="281" t="e">
        <f>'Lövészet beíró'!H39</f>
        <v>#N/A</v>
      </c>
      <c r="N39" s="281" t="e">
        <f>'Lövészet beíró'!I39</f>
        <v>#N/A</v>
      </c>
      <c r="O39" s="282" t="e">
        <f>'Lövészet beíró'!J39</f>
        <v>#N/A</v>
      </c>
      <c r="P39" s="375"/>
      <c r="Q39" s="376"/>
      <c r="R39" s="357"/>
      <c r="S39" s="358" t="str">
        <f>IFERROR(IF(VLOOKUP(E39,Beíró!B:T,18,FALSE)-D39=0,"ok","hiba"),"")</f>
        <v>ok</v>
      </c>
      <c r="T39" s="358" t="str">
        <f>IFERROR(IF(VLOOKUP(E39,Beíró!B:T,16,FALSE)-P39=0,"ok","hiba"),"")</f>
        <v>ok</v>
      </c>
    </row>
    <row r="40" spans="3:20" ht="14.25" customHeight="1" outlineLevel="1" x14ac:dyDescent="0.25">
      <c r="C40" s="360" t="s">
        <v>5</v>
      </c>
      <c r="D40" s="288">
        <v>1</v>
      </c>
      <c r="E40" s="253" t="str">
        <f>IFERROR(VLOOKUP(D40,'Eredmények rsz szerint'!R40:T54,2,FALSE),"")</f>
        <v/>
      </c>
      <c r="F40" s="287" t="str">
        <f>IFERROR(VLOOKUP($E40,Rajtlista!$B:$I,2,FALSE),"")</f>
        <v/>
      </c>
      <c r="G40" s="288">
        <f>+C39</f>
        <v>0</v>
      </c>
      <c r="H40" s="288" t="str">
        <f>IFERROR(VLOOKUP($E40,Rajtlista!$B:$I,4,FALSE),"")</f>
        <v/>
      </c>
      <c r="I40" s="328" t="str">
        <f>IFERROR(VLOOKUP($E40,Rajtlista!$B:$I,5,FALSE),"")</f>
        <v/>
      </c>
      <c r="J40" s="328" t="str">
        <f>IFERROR(VLOOKUP($E40,Rajtlista!$B:$I,6,FALSE),"")</f>
        <v/>
      </c>
      <c r="K40" s="288" t="str">
        <f>IFERROR(VLOOKUP($E40,'Nevezési lista'!$C$4:$K$113,6,FALSE),"")</f>
        <v/>
      </c>
      <c r="L40" s="291" t="str">
        <f>IFERROR(VLOOKUP($E40,Beíró!$B:$T,10,FALSE),"")</f>
        <v/>
      </c>
      <c r="M40" s="292" t="str">
        <f>IFERROR(VLOOKUP($E40,Beíró!$B:$T,11,FALSE),"")</f>
        <v/>
      </c>
      <c r="N40" s="292" t="str">
        <f>IFERROR(VLOOKUP($E40,Beíró!$B:$T,12,FALSE),"")</f>
        <v/>
      </c>
      <c r="O40" s="293" t="str">
        <f>IFERROR(VLOOKUP($E40,Beíró!$B:$T,13,FALSE),"")</f>
        <v/>
      </c>
      <c r="P40" s="295">
        <f>IFERROR(VLOOKUP($E40,Beíró!$B:$T,17,FALSE),0)</f>
        <v>0</v>
      </c>
      <c r="Q40" s="362" t="str">
        <f t="shared" ref="Q40" si="17">IF((P40-P40)&gt;0,P40-P40,"-")</f>
        <v>-</v>
      </c>
      <c r="R40" s="363"/>
      <c r="S40" s="82" t="str">
        <f>IFERROR(IF(VLOOKUP(E40,Beíró!B:T,18,FALSE)-D40=0,"ok","hiba"),"")</f>
        <v/>
      </c>
      <c r="T40" s="82" t="str">
        <f>IFERROR(IF(VLOOKUP(E40,Beíró!B:T,16,FALSE)-P40=0,"ok","hiba"),"")</f>
        <v/>
      </c>
    </row>
    <row r="41" spans="3:20" ht="14.25" customHeight="1" outlineLevel="1" x14ac:dyDescent="0.25">
      <c r="C41" s="364" t="s">
        <v>6</v>
      </c>
      <c r="D41" s="256">
        <v>2</v>
      </c>
      <c r="E41" s="256" t="str">
        <f>IFERROR(VLOOKUP(D41,'Eredmények rsz szerint'!R40:T54,2,FALSE),"")</f>
        <v/>
      </c>
      <c r="F41" s="255" t="str">
        <f>IFERROR(VLOOKUP($E41,Rajtlista!$B:$I,2,FALSE),"")</f>
        <v/>
      </c>
      <c r="G41" s="256" t="str">
        <f t="shared" ref="G41:G54" si="18">+C40</f>
        <v>I.</v>
      </c>
      <c r="H41" s="256" t="str">
        <f>IFERROR(VLOOKUP($E41,Rajtlista!$B:$I,4,FALSE),"")</f>
        <v/>
      </c>
      <c r="I41" s="331" t="str">
        <f>IFERROR(VLOOKUP($E41,Rajtlista!$B:$I,5,FALSE),"")</f>
        <v/>
      </c>
      <c r="J41" s="331" t="str">
        <f>IFERROR(VLOOKUP($E41,Rajtlista!$B:$I,6,FALSE),"")</f>
        <v/>
      </c>
      <c r="K41" s="256" t="str">
        <f>IFERROR(VLOOKUP($E41,'Nevezési lista'!$C$4:$K$113,6,FALSE),"")</f>
        <v/>
      </c>
      <c r="L41" s="299" t="str">
        <f>IFERROR(VLOOKUP($E41,Beíró!$B:$T,10,FALSE),"")</f>
        <v/>
      </c>
      <c r="M41" s="300" t="str">
        <f>IFERROR(VLOOKUP($E41,Beíró!$B:$T,11,FALSE),"")</f>
        <v/>
      </c>
      <c r="N41" s="300" t="str">
        <f>IFERROR(VLOOKUP($E41,Beíró!$B:$T,12,FALSE),"")</f>
        <v/>
      </c>
      <c r="O41" s="301" t="str">
        <f>IFERROR(VLOOKUP($E41,Beíró!$B:$T,13,FALSE),"")</f>
        <v/>
      </c>
      <c r="P41" s="303">
        <f>IFERROR(VLOOKUP($E41,Beíró!$B:$T,17,FALSE),0)</f>
        <v>0</v>
      </c>
      <c r="Q41" s="365" t="str">
        <f t="shared" ref="Q41" si="19">IF((P41-P40)&gt;0,P41-P40,"-")</f>
        <v>-</v>
      </c>
      <c r="R41" s="366"/>
      <c r="S41" s="82" t="str">
        <f>IFERROR(IF(VLOOKUP(E41,Beíró!B:T,18,FALSE)-D41=0,"ok","hiba"),"")</f>
        <v/>
      </c>
      <c r="T41" s="82" t="str">
        <f>IFERROR(IF(VLOOKUP(E41,Beíró!B:T,16,FALSE)-P41=0,"ok","hiba"),"")</f>
        <v/>
      </c>
    </row>
    <row r="42" spans="3:20" ht="14.25" customHeight="1" outlineLevel="1" x14ac:dyDescent="0.25">
      <c r="C42" s="364" t="s">
        <v>10</v>
      </c>
      <c r="D42" s="256">
        <v>3</v>
      </c>
      <c r="E42" s="256" t="str">
        <f>IFERROR(VLOOKUP(D42,'Eredmények rsz szerint'!R40:T54,2,FALSE),"")</f>
        <v/>
      </c>
      <c r="F42" s="255" t="str">
        <f>IFERROR(VLOOKUP($E42,Rajtlista!$B:$I,2,FALSE),"")</f>
        <v/>
      </c>
      <c r="G42" s="256" t="str">
        <f t="shared" si="18"/>
        <v>II.</v>
      </c>
      <c r="H42" s="256" t="str">
        <f>IFERROR(VLOOKUP($E42,Rajtlista!$B:$I,4,FALSE),"")</f>
        <v/>
      </c>
      <c r="I42" s="331" t="str">
        <f>IFERROR(VLOOKUP($E42,Rajtlista!$B:$I,5,FALSE),"")</f>
        <v/>
      </c>
      <c r="J42" s="331" t="str">
        <f>IFERROR(VLOOKUP($E42,Rajtlista!$B:$I,6,FALSE),"")</f>
        <v/>
      </c>
      <c r="K42" s="256" t="str">
        <f>IFERROR(VLOOKUP($E42,'Nevezési lista'!$C$4:$K$113,6,FALSE),"")</f>
        <v/>
      </c>
      <c r="L42" s="299" t="str">
        <f>IFERROR(VLOOKUP($E42,Beíró!$B:$T,10,FALSE),"")</f>
        <v/>
      </c>
      <c r="M42" s="300" t="str">
        <f>IFERROR(VLOOKUP($E42,Beíró!$B:$T,11,FALSE),"")</f>
        <v/>
      </c>
      <c r="N42" s="300" t="str">
        <f>IFERROR(VLOOKUP($E42,Beíró!$B:$T,12,FALSE),"")</f>
        <v/>
      </c>
      <c r="O42" s="301" t="str">
        <f>IFERROR(VLOOKUP($E42,Beíró!$B:$T,13,FALSE),"")</f>
        <v/>
      </c>
      <c r="P42" s="303">
        <f>IFERROR(VLOOKUP($E42,Beíró!$B:$T,17,FALSE),0)</f>
        <v>0</v>
      </c>
      <c r="Q42" s="365" t="str">
        <f t="shared" ref="Q42" si="20">IF((P42-P40)&gt;0,P42-P40,"-")</f>
        <v>-</v>
      </c>
      <c r="R42" s="366"/>
      <c r="S42" s="82" t="str">
        <f>IFERROR(IF(VLOOKUP(E42,Beíró!B:T,18,FALSE)-D42=0,"ok","hiba"),"")</f>
        <v/>
      </c>
      <c r="T42" s="82" t="str">
        <f>IFERROR(IF(VLOOKUP(E42,Beíró!B:T,16,FALSE)-P42=0,"ok","hiba"),"")</f>
        <v/>
      </c>
    </row>
    <row r="43" spans="3:20" ht="14.25" customHeight="1" outlineLevel="1" x14ac:dyDescent="0.25">
      <c r="C43" s="364" t="s">
        <v>11</v>
      </c>
      <c r="D43" s="256">
        <v>4</v>
      </c>
      <c r="E43" s="256" t="str">
        <f>IFERROR(VLOOKUP(D43,'Eredmények rsz szerint'!R40:T54,2,FALSE),"")</f>
        <v/>
      </c>
      <c r="F43" s="255" t="str">
        <f>IFERROR(VLOOKUP($E43,Rajtlista!$B:$I,2,FALSE),"")</f>
        <v/>
      </c>
      <c r="G43" s="256" t="str">
        <f t="shared" si="18"/>
        <v>III.</v>
      </c>
      <c r="H43" s="256" t="str">
        <f>IFERROR(VLOOKUP($E43,Rajtlista!$B:$I,4,FALSE),"")</f>
        <v/>
      </c>
      <c r="I43" s="331" t="str">
        <f>IFERROR(VLOOKUP($E43,Rajtlista!$B:$I,5,FALSE),"")</f>
        <v/>
      </c>
      <c r="J43" s="331" t="str">
        <f>IFERROR(VLOOKUP($E43,Rajtlista!$B:$I,6,FALSE),"")</f>
        <v/>
      </c>
      <c r="K43" s="256" t="str">
        <f>IFERROR(VLOOKUP($E43,'Nevezési lista'!$C$4:$K$113,6,FALSE),"")</f>
        <v/>
      </c>
      <c r="L43" s="299" t="str">
        <f>IFERROR(VLOOKUP($E43,Beíró!$B:$T,10,FALSE),"")</f>
        <v/>
      </c>
      <c r="M43" s="300" t="str">
        <f>IFERROR(VLOOKUP($E43,Beíró!$B:$T,11,FALSE),"")</f>
        <v/>
      </c>
      <c r="N43" s="300" t="str">
        <f>IFERROR(VLOOKUP($E43,Beíró!$B:$T,12,FALSE),"")</f>
        <v/>
      </c>
      <c r="O43" s="301" t="str">
        <f>IFERROR(VLOOKUP($E43,Beíró!$B:$T,13,FALSE),"")</f>
        <v/>
      </c>
      <c r="P43" s="303">
        <f>IFERROR(VLOOKUP($E43,Beíró!$B:$T,17,FALSE),0)</f>
        <v>0</v>
      </c>
      <c r="Q43" s="365" t="str">
        <f t="shared" ref="Q43" si="21">IF((P43-P40)&gt;0,P43-P40,"-")</f>
        <v>-</v>
      </c>
      <c r="R43" s="366"/>
      <c r="S43" s="82" t="str">
        <f>IFERROR(IF(VLOOKUP(E43,Beíró!B:T,18,FALSE)-D43=0,"ok","hiba"),"")</f>
        <v/>
      </c>
      <c r="T43" s="82" t="str">
        <f>IFERROR(IF(VLOOKUP(E43,Beíró!B:T,16,FALSE)-P43=0,"ok","hiba"),"")</f>
        <v/>
      </c>
    </row>
    <row r="44" spans="3:20" ht="14.25" customHeight="1" outlineLevel="1" x14ac:dyDescent="0.25">
      <c r="C44" s="364" t="s">
        <v>12</v>
      </c>
      <c r="D44" s="256">
        <v>5</v>
      </c>
      <c r="E44" s="256" t="str">
        <f>IFERROR(VLOOKUP(D44,'Eredmények rsz szerint'!R40:T54,2,FALSE),"")</f>
        <v/>
      </c>
      <c r="F44" s="255" t="str">
        <f>IFERROR(VLOOKUP($E44,Rajtlista!$B:$I,2,FALSE),"")</f>
        <v/>
      </c>
      <c r="G44" s="256" t="str">
        <f t="shared" si="18"/>
        <v>4.</v>
      </c>
      <c r="H44" s="256" t="str">
        <f>IFERROR(VLOOKUP($E44,Rajtlista!$B:$I,4,FALSE),"")</f>
        <v/>
      </c>
      <c r="I44" s="331" t="str">
        <f>IFERROR(VLOOKUP($E44,Rajtlista!$B:$I,5,FALSE),"")</f>
        <v/>
      </c>
      <c r="J44" s="331" t="str">
        <f>IFERROR(VLOOKUP($E44,Rajtlista!$B:$I,6,FALSE),"")</f>
        <v/>
      </c>
      <c r="K44" s="256" t="str">
        <f>IFERROR(VLOOKUP($E44,'Nevezési lista'!$C$4:$K$113,6,FALSE),"")</f>
        <v/>
      </c>
      <c r="L44" s="299" t="str">
        <f>IFERROR(VLOOKUP($E44,Beíró!$B:$T,10,FALSE),"")</f>
        <v/>
      </c>
      <c r="M44" s="300" t="str">
        <f>IFERROR(VLOOKUP($E44,Beíró!$B:$T,11,FALSE),"")</f>
        <v/>
      </c>
      <c r="N44" s="300" t="str">
        <f>IFERROR(VLOOKUP($E44,Beíró!$B:$T,12,FALSE),"")</f>
        <v/>
      </c>
      <c r="O44" s="301" t="str">
        <f>IFERROR(VLOOKUP($E44,Beíró!$B:$T,13,FALSE),"")</f>
        <v/>
      </c>
      <c r="P44" s="303">
        <f>IFERROR(VLOOKUP($E44,Beíró!$B:$T,17,FALSE),0)</f>
        <v>0</v>
      </c>
      <c r="Q44" s="365" t="str">
        <f t="shared" ref="Q44" si="22">IF((P44-P40)&gt;0,P44-P40,"-")</f>
        <v>-</v>
      </c>
      <c r="R44" s="366"/>
      <c r="S44" s="82" t="str">
        <f>IFERROR(IF(VLOOKUP(E44,Beíró!B:T,18,FALSE)-D44=0,"ok","hiba"),"")</f>
        <v/>
      </c>
      <c r="T44" s="82" t="str">
        <f>IFERROR(IF(VLOOKUP(E44,Beíró!B:T,16,FALSE)-P44=0,"ok","hiba"),"")</f>
        <v/>
      </c>
    </row>
    <row r="45" spans="3:20" ht="14.25" customHeight="1" outlineLevel="1" x14ac:dyDescent="0.25">
      <c r="C45" s="364" t="s">
        <v>13</v>
      </c>
      <c r="D45" s="256">
        <v>6</v>
      </c>
      <c r="E45" s="256" t="str">
        <f>IFERROR(VLOOKUP(D45,'Eredmények rsz szerint'!R40:T54,2,FALSE),"")</f>
        <v/>
      </c>
      <c r="F45" s="255" t="str">
        <f>IFERROR(VLOOKUP($E45,Rajtlista!$B:$I,2,FALSE),"")</f>
        <v/>
      </c>
      <c r="G45" s="256" t="str">
        <f t="shared" si="18"/>
        <v>5.</v>
      </c>
      <c r="H45" s="256" t="str">
        <f>IFERROR(VLOOKUP($E45,Rajtlista!$B:$I,4,FALSE),"")</f>
        <v/>
      </c>
      <c r="I45" s="331" t="str">
        <f>IFERROR(VLOOKUP($E45,Rajtlista!$B:$I,5,FALSE),"")</f>
        <v/>
      </c>
      <c r="J45" s="331" t="str">
        <f>IFERROR(VLOOKUP($E45,Rajtlista!$B:$I,6,FALSE),"")</f>
        <v/>
      </c>
      <c r="K45" s="256" t="str">
        <f>IFERROR(VLOOKUP($E45,'Nevezési lista'!$C$4:$K$113,6,FALSE),"")</f>
        <v/>
      </c>
      <c r="L45" s="299" t="str">
        <f>IFERROR(VLOOKUP($E45,Beíró!$B:$T,10,FALSE),"")</f>
        <v/>
      </c>
      <c r="M45" s="300" t="str">
        <f>IFERROR(VLOOKUP($E45,Beíró!$B:$T,11,FALSE),"")</f>
        <v/>
      </c>
      <c r="N45" s="300" t="str">
        <f>IFERROR(VLOOKUP($E45,Beíró!$B:$T,12,FALSE),"")</f>
        <v/>
      </c>
      <c r="O45" s="301" t="str">
        <f>IFERROR(VLOOKUP($E45,Beíró!$B:$T,13,FALSE),"")</f>
        <v/>
      </c>
      <c r="P45" s="303">
        <f>IFERROR(VLOOKUP($E45,Beíró!$B:$T,17,FALSE),0)</f>
        <v>0</v>
      </c>
      <c r="Q45" s="365" t="str">
        <f t="shared" ref="Q45" si="23">IF((P45-P40)&gt;0,P45-P40,"-")</f>
        <v>-</v>
      </c>
      <c r="R45" s="366"/>
      <c r="S45" s="82" t="str">
        <f>IFERROR(IF(VLOOKUP(E45,Beíró!B:T,18,FALSE)-D45=0,"ok","hiba"),"")</f>
        <v/>
      </c>
      <c r="T45" s="82" t="str">
        <f>IFERROR(IF(VLOOKUP(E45,Beíró!B:T,16,FALSE)-P45=0,"ok","hiba"),"")</f>
        <v/>
      </c>
    </row>
    <row r="46" spans="3:20" ht="14.25" hidden="1" customHeight="1" outlineLevel="1" x14ac:dyDescent="0.25">
      <c r="C46" s="364" t="s">
        <v>14</v>
      </c>
      <c r="D46" s="256">
        <v>7</v>
      </c>
      <c r="E46" s="256" t="str">
        <f>IFERROR(VLOOKUP(D46,'Eredmények rsz szerint'!R40:T54,2,FALSE),"")</f>
        <v/>
      </c>
      <c r="F46" s="255" t="str">
        <f>IFERROR(VLOOKUP($E46,Rajtlista!$B:$I,2,FALSE),"")</f>
        <v/>
      </c>
      <c r="G46" s="256" t="str">
        <f t="shared" si="18"/>
        <v>6.</v>
      </c>
      <c r="H46" s="256" t="str">
        <f>IFERROR(VLOOKUP($E46,Rajtlista!$B:$I,4,FALSE),"")</f>
        <v/>
      </c>
      <c r="I46" s="331" t="str">
        <f>IFERROR(VLOOKUP($E46,Rajtlista!$B:$I,5,FALSE),"")</f>
        <v/>
      </c>
      <c r="J46" s="331" t="str">
        <f>IFERROR(VLOOKUP($E46,Rajtlista!$B:$I,6,FALSE),"")</f>
        <v/>
      </c>
      <c r="K46" s="256" t="str">
        <f>IFERROR(VLOOKUP($E46,'Nevezési lista'!$C$4:$K$113,6,FALSE),"")</f>
        <v/>
      </c>
      <c r="L46" s="299" t="str">
        <f>IFERROR(VLOOKUP($E46,Beíró!$B:$T,10,FALSE),"")</f>
        <v/>
      </c>
      <c r="M46" s="300" t="str">
        <f>IFERROR(VLOOKUP($E46,Beíró!$B:$T,11,FALSE),"")</f>
        <v/>
      </c>
      <c r="N46" s="300" t="str">
        <f>IFERROR(VLOOKUP($E46,Beíró!$B:$T,12,FALSE),"")</f>
        <v/>
      </c>
      <c r="O46" s="301" t="str">
        <f>IFERROR(VLOOKUP($E46,Beíró!$B:$T,13,FALSE),"")</f>
        <v/>
      </c>
      <c r="P46" s="303">
        <f>IFERROR(VLOOKUP($E46,Beíró!$B:$T,17,FALSE),0)</f>
        <v>0</v>
      </c>
      <c r="Q46" s="365" t="str">
        <f t="shared" ref="Q46" si="24">IF((P46-P40)&gt;0,P46-P40,"-")</f>
        <v>-</v>
      </c>
      <c r="R46" s="366"/>
      <c r="S46" s="82" t="str">
        <f>IFERROR(IF(VLOOKUP(E46,Beíró!B:T,18,FALSE)-D46=0,"ok","hiba"),"")</f>
        <v/>
      </c>
      <c r="T46" s="82" t="str">
        <f>IFERROR(IF(VLOOKUP(E46,Beíró!B:T,16,FALSE)-P46=0,"ok","hiba"),"")</f>
        <v/>
      </c>
    </row>
    <row r="47" spans="3:20" ht="14.25" hidden="1" customHeight="1" outlineLevel="1" x14ac:dyDescent="0.25">
      <c r="C47" s="364" t="s">
        <v>15</v>
      </c>
      <c r="D47" s="256">
        <v>8</v>
      </c>
      <c r="E47" s="256" t="str">
        <f>IFERROR(VLOOKUP(D47,'Eredmények rsz szerint'!R40:T54,2,FALSE),"")</f>
        <v/>
      </c>
      <c r="F47" s="255" t="str">
        <f>IFERROR(VLOOKUP($E47,Rajtlista!$B:$I,2,FALSE),"")</f>
        <v/>
      </c>
      <c r="G47" s="256" t="str">
        <f t="shared" si="18"/>
        <v>7.</v>
      </c>
      <c r="H47" s="256" t="str">
        <f>IFERROR(VLOOKUP($E47,Rajtlista!$B:$I,4,FALSE),"")</f>
        <v/>
      </c>
      <c r="I47" s="331" t="str">
        <f>IFERROR(VLOOKUP($E47,Rajtlista!$B:$I,5,FALSE),"")</f>
        <v/>
      </c>
      <c r="J47" s="331" t="str">
        <f>IFERROR(VLOOKUP($E47,Rajtlista!$B:$I,6,FALSE),"")</f>
        <v/>
      </c>
      <c r="K47" s="256" t="str">
        <f>IFERROR(VLOOKUP($E47,'Nevezési lista'!$C$4:$K$113,6,FALSE),"")</f>
        <v/>
      </c>
      <c r="L47" s="299" t="str">
        <f>IFERROR(VLOOKUP($E47,Beíró!$B:$T,10,FALSE),"")</f>
        <v/>
      </c>
      <c r="M47" s="300" t="str">
        <f>IFERROR(VLOOKUP($E47,Beíró!$B:$T,11,FALSE),"")</f>
        <v/>
      </c>
      <c r="N47" s="300" t="str">
        <f>IFERROR(VLOOKUP($E47,Beíró!$B:$T,12,FALSE),"")</f>
        <v/>
      </c>
      <c r="O47" s="301" t="str">
        <f>IFERROR(VLOOKUP($E47,Beíró!$B:$T,13,FALSE),"")</f>
        <v/>
      </c>
      <c r="P47" s="303">
        <f>IFERROR(VLOOKUP($E47,Beíró!$B:$T,17,FALSE),0)</f>
        <v>0</v>
      </c>
      <c r="Q47" s="365" t="str">
        <f t="shared" ref="Q47" si="25">IF((P47-P40)&gt;0,P47-P40,"-")</f>
        <v>-</v>
      </c>
      <c r="R47" s="366"/>
      <c r="S47" s="82" t="str">
        <f>IFERROR(IF(VLOOKUP(E47,Beíró!B:T,18,FALSE)-D47=0,"ok","hiba"),"")</f>
        <v/>
      </c>
      <c r="T47" s="82" t="str">
        <f>IFERROR(IF(VLOOKUP(E47,Beíró!B:T,16,FALSE)-P47=0,"ok","hiba"),"")</f>
        <v/>
      </c>
    </row>
    <row r="48" spans="3:20" ht="14.25" hidden="1" customHeight="1" outlineLevel="1" x14ac:dyDescent="0.25">
      <c r="C48" s="364" t="s">
        <v>16</v>
      </c>
      <c r="D48" s="256">
        <v>9</v>
      </c>
      <c r="E48" s="256" t="str">
        <f>IFERROR(VLOOKUP(D48,'Eredmények rsz szerint'!R40:T54,2,FALSE),"")</f>
        <v/>
      </c>
      <c r="F48" s="255" t="str">
        <f>IFERROR(VLOOKUP($E48,Rajtlista!$B:$I,2,FALSE),"")</f>
        <v/>
      </c>
      <c r="G48" s="256" t="str">
        <f t="shared" si="18"/>
        <v>8.</v>
      </c>
      <c r="H48" s="256" t="str">
        <f>IFERROR(VLOOKUP($E48,Rajtlista!$B:$I,4,FALSE),"")</f>
        <v/>
      </c>
      <c r="I48" s="331" t="str">
        <f>IFERROR(VLOOKUP($E48,Rajtlista!$B:$I,5,FALSE),"")</f>
        <v/>
      </c>
      <c r="J48" s="331" t="str">
        <f>IFERROR(VLOOKUP($E48,Rajtlista!$B:$I,6,FALSE),"")</f>
        <v/>
      </c>
      <c r="K48" s="256" t="str">
        <f>IFERROR(VLOOKUP($E48,'Nevezési lista'!$C$4:$K$113,6,FALSE),"")</f>
        <v/>
      </c>
      <c r="L48" s="299" t="str">
        <f>IFERROR(VLOOKUP($E48,Beíró!$B:$T,10,FALSE),"")</f>
        <v/>
      </c>
      <c r="M48" s="300" t="str">
        <f>IFERROR(VLOOKUP($E48,Beíró!$B:$T,11,FALSE),"")</f>
        <v/>
      </c>
      <c r="N48" s="300" t="str">
        <f>IFERROR(VLOOKUP($E48,Beíró!$B:$T,12,FALSE),"")</f>
        <v/>
      </c>
      <c r="O48" s="301" t="str">
        <f>IFERROR(VLOOKUP($E48,Beíró!$B:$T,13,FALSE),"")</f>
        <v/>
      </c>
      <c r="P48" s="303">
        <f>IFERROR(VLOOKUP($E48,Beíró!$B:$T,17,FALSE),0)</f>
        <v>0</v>
      </c>
      <c r="Q48" s="365" t="str">
        <f t="shared" ref="Q48" si="26">IF((P48-P40)&gt;0,P48-P40,"-")</f>
        <v>-</v>
      </c>
      <c r="R48" s="366"/>
      <c r="S48" s="82" t="str">
        <f>IFERROR(IF(VLOOKUP(E48,Beíró!B:T,18,FALSE)-D48=0,"ok","hiba"),"")</f>
        <v/>
      </c>
      <c r="T48" s="82" t="str">
        <f>IFERROR(IF(VLOOKUP(E48,Beíró!B:T,16,FALSE)-P48=0,"ok","hiba"),"")</f>
        <v/>
      </c>
    </row>
    <row r="49" spans="3:20" ht="14.25" hidden="1" customHeight="1" outlineLevel="1" x14ac:dyDescent="0.25">
      <c r="C49" s="364" t="s">
        <v>17</v>
      </c>
      <c r="D49" s="256">
        <v>10</v>
      </c>
      <c r="E49" s="256" t="str">
        <f>IFERROR(VLOOKUP(D49,'Eredmények rsz szerint'!R40:T54,2,FALSE),"")</f>
        <v/>
      </c>
      <c r="F49" s="255" t="str">
        <f>IFERROR(VLOOKUP($E49,Rajtlista!$B:$I,2,FALSE),"")</f>
        <v/>
      </c>
      <c r="G49" s="256" t="str">
        <f t="shared" si="18"/>
        <v>9.</v>
      </c>
      <c r="H49" s="256" t="str">
        <f>IFERROR(VLOOKUP($E49,Rajtlista!$B:$I,4,FALSE),"")</f>
        <v/>
      </c>
      <c r="I49" s="331" t="str">
        <f>IFERROR(VLOOKUP($E49,Rajtlista!$B:$I,5,FALSE),"")</f>
        <v/>
      </c>
      <c r="J49" s="331" t="str">
        <f>IFERROR(VLOOKUP($E49,Rajtlista!$B:$I,6,FALSE),"")</f>
        <v/>
      </c>
      <c r="K49" s="256" t="str">
        <f>IFERROR(VLOOKUP($E49,'Nevezési lista'!$C$4:$K$113,6,FALSE),"")</f>
        <v/>
      </c>
      <c r="L49" s="299" t="str">
        <f>IFERROR(VLOOKUP($E49,Beíró!$B:$T,10,FALSE),"")</f>
        <v/>
      </c>
      <c r="M49" s="300" t="str">
        <f>IFERROR(VLOOKUP($E49,Beíró!$B:$T,11,FALSE),"")</f>
        <v/>
      </c>
      <c r="N49" s="300" t="str">
        <f>IFERROR(VLOOKUP($E49,Beíró!$B:$T,12,FALSE),"")</f>
        <v/>
      </c>
      <c r="O49" s="301" t="str">
        <f>IFERROR(VLOOKUP($E49,Beíró!$B:$T,13,FALSE),"")</f>
        <v/>
      </c>
      <c r="P49" s="303">
        <f>IFERROR(VLOOKUP($E49,Beíró!$B:$T,17,FALSE),0)</f>
        <v>0</v>
      </c>
      <c r="Q49" s="365" t="str">
        <f t="shared" ref="Q49" si="27">IF((P49-P40)&gt;0,P49-P40,"-")</f>
        <v>-</v>
      </c>
      <c r="R49" s="366"/>
      <c r="S49" s="82" t="str">
        <f>IFERROR(IF(VLOOKUP(E49,Beíró!B:T,18,FALSE)-D49=0,"ok","hiba"),"")</f>
        <v/>
      </c>
      <c r="T49" s="82" t="str">
        <f>IFERROR(IF(VLOOKUP(E49,Beíró!B:T,16,FALSE)-P49=0,"ok","hiba"),"")</f>
        <v/>
      </c>
    </row>
    <row r="50" spans="3:20" ht="14.25" hidden="1" customHeight="1" outlineLevel="1" x14ac:dyDescent="0.25">
      <c r="C50" s="364" t="s">
        <v>18</v>
      </c>
      <c r="D50" s="256">
        <v>11</v>
      </c>
      <c r="E50" s="256" t="str">
        <f>IFERROR(VLOOKUP(D50,'Eredmények rsz szerint'!R40:T54,2,FALSE),"")</f>
        <v/>
      </c>
      <c r="F50" s="255" t="str">
        <f>IFERROR(VLOOKUP($E50,Rajtlista!$B:$I,2,FALSE),"")</f>
        <v/>
      </c>
      <c r="G50" s="256" t="str">
        <f t="shared" si="18"/>
        <v>10.</v>
      </c>
      <c r="H50" s="256" t="str">
        <f>IFERROR(VLOOKUP($E50,Rajtlista!$B:$I,4,FALSE),"")</f>
        <v/>
      </c>
      <c r="I50" s="331" t="str">
        <f>IFERROR(VLOOKUP($E50,Rajtlista!$B:$I,5,FALSE),"")</f>
        <v/>
      </c>
      <c r="J50" s="331" t="str">
        <f>IFERROR(VLOOKUP($E50,Rajtlista!$B:$I,6,FALSE),"")</f>
        <v/>
      </c>
      <c r="K50" s="256" t="str">
        <f>IFERROR(VLOOKUP($E50,'Nevezési lista'!$C$4:$K$113,6,FALSE),"")</f>
        <v/>
      </c>
      <c r="L50" s="299" t="str">
        <f>IFERROR(VLOOKUP($E50,Beíró!$B:$T,10,FALSE),"")</f>
        <v/>
      </c>
      <c r="M50" s="300" t="str">
        <f>IFERROR(VLOOKUP($E50,Beíró!$B:$T,11,FALSE),"")</f>
        <v/>
      </c>
      <c r="N50" s="300" t="str">
        <f>IFERROR(VLOOKUP($E50,Beíró!$B:$T,12,FALSE),"")</f>
        <v/>
      </c>
      <c r="O50" s="301" t="str">
        <f>IFERROR(VLOOKUP($E50,Beíró!$B:$T,13,FALSE),"")</f>
        <v/>
      </c>
      <c r="P50" s="303">
        <f>IFERROR(VLOOKUP($E50,Beíró!$B:$T,17,FALSE),0)</f>
        <v>0</v>
      </c>
      <c r="Q50" s="365" t="str">
        <f t="shared" ref="Q50" si="28">IF((P50-P40)&gt;0,P50-P40,"-")</f>
        <v>-</v>
      </c>
      <c r="R50" s="366"/>
      <c r="S50" s="82" t="str">
        <f>IFERROR(IF(VLOOKUP(E50,Beíró!B:T,18,FALSE)-D50=0,"ok","hiba"),"")</f>
        <v/>
      </c>
      <c r="T50" s="82" t="str">
        <f>IFERROR(IF(VLOOKUP(E50,Beíró!B:T,16,FALSE)-P50=0,"ok","hiba"),"")</f>
        <v/>
      </c>
    </row>
    <row r="51" spans="3:20" ht="14.25" hidden="1" customHeight="1" outlineLevel="1" x14ac:dyDescent="0.25">
      <c r="C51" s="364" t="s">
        <v>19</v>
      </c>
      <c r="D51" s="256">
        <v>12</v>
      </c>
      <c r="E51" s="256" t="str">
        <f>IFERROR(VLOOKUP(D51,'Eredmények rsz szerint'!R40:T54,2,FALSE),"")</f>
        <v/>
      </c>
      <c r="F51" s="255" t="str">
        <f>IFERROR(VLOOKUP($E51,Rajtlista!$B:$I,2,FALSE),"")</f>
        <v/>
      </c>
      <c r="G51" s="256" t="str">
        <f t="shared" si="18"/>
        <v>11.</v>
      </c>
      <c r="H51" s="256" t="str">
        <f>IFERROR(VLOOKUP($E51,Rajtlista!$B:$I,4,FALSE),"")</f>
        <v/>
      </c>
      <c r="I51" s="331" t="str">
        <f>IFERROR(VLOOKUP($E51,Rajtlista!$B:$I,5,FALSE),"")</f>
        <v/>
      </c>
      <c r="J51" s="331" t="str">
        <f>IFERROR(VLOOKUP($E51,Rajtlista!$B:$I,6,FALSE),"")</f>
        <v/>
      </c>
      <c r="K51" s="256" t="str">
        <f>IFERROR(VLOOKUP($E51,'Nevezési lista'!$C$4:$K$113,6,FALSE),"")</f>
        <v/>
      </c>
      <c r="L51" s="299" t="str">
        <f>IFERROR(VLOOKUP($E51,Beíró!$B:$T,10,FALSE),"")</f>
        <v/>
      </c>
      <c r="M51" s="300" t="str">
        <f>IFERROR(VLOOKUP($E51,Beíró!$B:$T,11,FALSE),"")</f>
        <v/>
      </c>
      <c r="N51" s="300" t="str">
        <f>IFERROR(VLOOKUP($E51,Beíró!$B:$T,12,FALSE),"")</f>
        <v/>
      </c>
      <c r="O51" s="301" t="str">
        <f>IFERROR(VLOOKUP($E51,Beíró!$B:$T,13,FALSE),"")</f>
        <v/>
      </c>
      <c r="P51" s="303">
        <f>IFERROR(VLOOKUP($E51,Beíró!$B:$T,17,FALSE),0)</f>
        <v>0</v>
      </c>
      <c r="Q51" s="365" t="str">
        <f t="shared" ref="Q51" si="29">IF((P51-P40)&gt;0,P51-P40,"-")</f>
        <v>-</v>
      </c>
      <c r="R51" s="366"/>
      <c r="S51" s="82" t="str">
        <f>IFERROR(IF(VLOOKUP(E51,Beíró!B:T,18,FALSE)-D51=0,"ok","hiba"),"")</f>
        <v/>
      </c>
      <c r="T51" s="82" t="str">
        <f>IFERROR(IF(VLOOKUP(E51,Beíró!B:T,16,FALSE)-P51=0,"ok","hiba"),"")</f>
        <v/>
      </c>
    </row>
    <row r="52" spans="3:20" ht="14.25" hidden="1" customHeight="1" outlineLevel="1" x14ac:dyDescent="0.25">
      <c r="C52" s="364" t="s">
        <v>20</v>
      </c>
      <c r="D52" s="256">
        <v>13</v>
      </c>
      <c r="E52" s="256" t="str">
        <f>IFERROR(VLOOKUP(D52,'Eredmények rsz szerint'!R40:T54,2,FALSE),"")</f>
        <v/>
      </c>
      <c r="F52" s="255" t="str">
        <f>IFERROR(VLOOKUP($E52,Rajtlista!$B:$I,2,FALSE),"")</f>
        <v/>
      </c>
      <c r="G52" s="256" t="str">
        <f t="shared" si="18"/>
        <v>12.</v>
      </c>
      <c r="H52" s="256" t="str">
        <f>IFERROR(VLOOKUP($E52,Rajtlista!$B:$I,4,FALSE),"")</f>
        <v/>
      </c>
      <c r="I52" s="331" t="str">
        <f>IFERROR(VLOOKUP($E52,Rajtlista!$B:$I,5,FALSE),"")</f>
        <v/>
      </c>
      <c r="J52" s="331" t="str">
        <f>IFERROR(VLOOKUP($E52,Rajtlista!$B:$I,6,FALSE),"")</f>
        <v/>
      </c>
      <c r="K52" s="256" t="str">
        <f>IFERROR(VLOOKUP($E52,'Nevezési lista'!$C$4:$K$113,6,FALSE),"")</f>
        <v/>
      </c>
      <c r="L52" s="299" t="str">
        <f>IFERROR(VLOOKUP($E52,Beíró!$B:$T,10,FALSE),"")</f>
        <v/>
      </c>
      <c r="M52" s="300" t="str">
        <f>IFERROR(VLOOKUP($E52,Beíró!$B:$T,11,FALSE),"")</f>
        <v/>
      </c>
      <c r="N52" s="300" t="str">
        <f>IFERROR(VLOOKUP($E52,Beíró!$B:$T,12,FALSE),"")</f>
        <v/>
      </c>
      <c r="O52" s="301" t="str">
        <f>IFERROR(VLOOKUP($E52,Beíró!$B:$T,13,FALSE),"")</f>
        <v/>
      </c>
      <c r="P52" s="303">
        <f>IFERROR(VLOOKUP($E52,Beíró!$B:$T,17,FALSE),0)</f>
        <v>0</v>
      </c>
      <c r="Q52" s="365" t="str">
        <f t="shared" ref="Q52" si="30">IF((P52-P40)&gt;0,P52-P40,"-")</f>
        <v>-</v>
      </c>
      <c r="R52" s="366"/>
      <c r="S52" s="82" t="str">
        <f>IFERROR(IF(VLOOKUP(E52,Beíró!B:T,18,FALSE)-D52=0,"ok","hiba"),"")</f>
        <v/>
      </c>
      <c r="T52" s="82" t="str">
        <f>IFERROR(IF(VLOOKUP(E52,Beíró!B:T,16,FALSE)-P52=0,"ok","hiba"),"")</f>
        <v/>
      </c>
    </row>
    <row r="53" spans="3:20" ht="14.25" hidden="1" customHeight="1" outlineLevel="1" x14ac:dyDescent="0.25">
      <c r="C53" s="364" t="s">
        <v>21</v>
      </c>
      <c r="D53" s="256">
        <v>14</v>
      </c>
      <c r="E53" s="256" t="str">
        <f>IFERROR(VLOOKUP(D53,'Eredmények rsz szerint'!R40:T54,2,FALSE),"")</f>
        <v/>
      </c>
      <c r="F53" s="255" t="str">
        <f>IFERROR(VLOOKUP($E53,Rajtlista!$B:$I,2,FALSE),"")</f>
        <v/>
      </c>
      <c r="G53" s="256" t="str">
        <f t="shared" si="18"/>
        <v>13.</v>
      </c>
      <c r="H53" s="256" t="str">
        <f>IFERROR(VLOOKUP($E53,Rajtlista!$B:$I,4,FALSE),"")</f>
        <v/>
      </c>
      <c r="I53" s="331" t="str">
        <f>IFERROR(VLOOKUP($E53,Rajtlista!$B:$I,5,FALSE),"")</f>
        <v/>
      </c>
      <c r="J53" s="331" t="str">
        <f>IFERROR(VLOOKUP($E53,Rajtlista!$B:$I,6,FALSE),"")</f>
        <v/>
      </c>
      <c r="K53" s="256" t="str">
        <f>IFERROR(VLOOKUP($E53,'Nevezési lista'!$C$4:$K$113,6,FALSE),"")</f>
        <v/>
      </c>
      <c r="L53" s="299" t="str">
        <f>IFERROR(VLOOKUP($E53,Beíró!$B:$T,10,FALSE),"")</f>
        <v/>
      </c>
      <c r="M53" s="300" t="str">
        <f>IFERROR(VLOOKUP($E53,Beíró!$B:$T,11,FALSE),"")</f>
        <v/>
      </c>
      <c r="N53" s="300" t="str">
        <f>IFERROR(VLOOKUP($E53,Beíró!$B:$T,12,FALSE),"")</f>
        <v/>
      </c>
      <c r="O53" s="301" t="str">
        <f>IFERROR(VLOOKUP($E53,Beíró!$B:$T,13,FALSE),"")</f>
        <v/>
      </c>
      <c r="P53" s="303">
        <f>IFERROR(VLOOKUP($E53,Beíró!$B:$T,17,FALSE),0)</f>
        <v>0</v>
      </c>
      <c r="Q53" s="365" t="str">
        <f t="shared" ref="Q53" si="31">IF((P53-P40)&gt;0,P53-P40,"-")</f>
        <v>-</v>
      </c>
      <c r="R53" s="366"/>
      <c r="S53" s="82" t="str">
        <f>IFERROR(IF(VLOOKUP(E53,Beíró!B:T,18,FALSE)-D53=0,"ok","hiba"),"")</f>
        <v/>
      </c>
      <c r="T53" s="82" t="str">
        <f>IFERROR(IF(VLOOKUP(E53,Beíró!B:T,16,FALSE)-P53=0,"ok","hiba"),"")</f>
        <v/>
      </c>
    </row>
    <row r="54" spans="3:20" ht="14.25" hidden="1" customHeight="1" outlineLevel="1" x14ac:dyDescent="0.25">
      <c r="C54" s="364" t="s">
        <v>22</v>
      </c>
      <c r="D54" s="256">
        <v>15</v>
      </c>
      <c r="E54" s="256" t="str">
        <f>IFERROR(VLOOKUP(D54,'Eredmények rsz szerint'!R40:T54,2,FALSE),"")</f>
        <v/>
      </c>
      <c r="F54" s="255" t="str">
        <f>IFERROR(VLOOKUP($E54,Rajtlista!$B:$I,2,FALSE),"")</f>
        <v/>
      </c>
      <c r="G54" s="256" t="str">
        <f t="shared" si="18"/>
        <v>14.</v>
      </c>
      <c r="H54" s="256" t="str">
        <f>IFERROR(VLOOKUP($E54,Rajtlista!$B:$I,4,FALSE),"")</f>
        <v/>
      </c>
      <c r="I54" s="331" t="str">
        <f>IFERROR(VLOOKUP($E54,Rajtlista!$B:$I,5,FALSE),"")</f>
        <v/>
      </c>
      <c r="J54" s="331" t="str">
        <f>IFERROR(VLOOKUP($E54,Rajtlista!$B:$I,6,FALSE),"")</f>
        <v/>
      </c>
      <c r="K54" s="256" t="str">
        <f>IFERROR(VLOOKUP($E54,'Nevezési lista'!$C$4:$K$113,6,FALSE),"")</f>
        <v/>
      </c>
      <c r="L54" s="299" t="str">
        <f>IFERROR(VLOOKUP($E54,Beíró!$B:$T,10,FALSE),"")</f>
        <v/>
      </c>
      <c r="M54" s="300" t="str">
        <f>IFERROR(VLOOKUP($E54,Beíró!$B:$T,11,FALSE),"")</f>
        <v/>
      </c>
      <c r="N54" s="300" t="str">
        <f>IFERROR(VLOOKUP($E54,Beíró!$B:$T,12,FALSE),"")</f>
        <v/>
      </c>
      <c r="O54" s="301" t="str">
        <f>IFERROR(VLOOKUP($E54,Beíró!$B:$T,13,FALSE),"")</f>
        <v/>
      </c>
      <c r="P54" s="303">
        <f>IFERROR(VLOOKUP($E54,Beíró!$B:$T,17,FALSE),0)</f>
        <v>0</v>
      </c>
      <c r="Q54" s="365" t="str">
        <f t="shared" ref="Q54" si="32">IF((P54-P40)&gt;0,P54-P40,"-")</f>
        <v>-</v>
      </c>
      <c r="R54" s="366"/>
      <c r="S54" s="82" t="str">
        <f>IFERROR(IF(VLOOKUP(E54,Beíró!B:T,18,FALSE)-D54=0,"ok","hiba"),"")</f>
        <v/>
      </c>
      <c r="T54" s="82" t="str">
        <f>IFERROR(IF(VLOOKUP(E54,Beíró!B:T,16,FALSE)-P54=0,"ok","hiba"),"")</f>
        <v/>
      </c>
    </row>
    <row r="55" spans="3:20" ht="14.25" customHeight="1" outlineLevel="1" thickBot="1" x14ac:dyDescent="0.3">
      <c r="C55" s="334"/>
      <c r="D55" s="336"/>
      <c r="E55" s="367">
        <v>0</v>
      </c>
      <c r="F55" s="335"/>
      <c r="G55" s="336"/>
      <c r="H55" s="336"/>
      <c r="I55" s="336"/>
      <c r="J55" s="336"/>
      <c r="K55" s="336"/>
      <c r="L55" s="337"/>
      <c r="M55" s="337"/>
      <c r="N55" s="337"/>
      <c r="O55" s="337"/>
      <c r="P55" s="339"/>
      <c r="Q55" s="368"/>
      <c r="R55" s="357"/>
      <c r="S55" s="82" t="str">
        <f>IFERROR(IF(VLOOKUP(E55,Beíró!B:T,18,FALSE)-D55=0,"ok","hiba"),"")</f>
        <v>ok</v>
      </c>
      <c r="T55" s="82" t="str">
        <f>IFERROR(IF(VLOOKUP(E55,Beíró!B:T,16,FALSE)-P55=0,"ok","hiba"),"")</f>
        <v>ok</v>
      </c>
    </row>
    <row r="56" spans="3:20" s="359" customFormat="1" ht="14.25" customHeight="1" x14ac:dyDescent="0.25">
      <c r="C56" s="369"/>
      <c r="D56" s="370"/>
      <c r="E56" s="370" t="str">
        <f>+Rajtlista!B56</f>
        <v>II. kcs. Fiú (2009-2010) - 1 km klasszikus</v>
      </c>
      <c r="F56" s="371"/>
      <c r="G56" s="370"/>
      <c r="H56" s="370"/>
      <c r="I56" s="370"/>
      <c r="J56" s="372"/>
      <c r="K56" s="373" t="str">
        <f>IFERROR(VLOOKUP($E56,'Nevezési lista'!C54:K163,6,FALSE),"")</f>
        <v/>
      </c>
      <c r="L56" s="374" t="e">
        <f>'Lövészet beíró'!G56</f>
        <v>#N/A</v>
      </c>
      <c r="M56" s="281" t="e">
        <f>'Lövészet beíró'!H56</f>
        <v>#N/A</v>
      </c>
      <c r="N56" s="281" t="e">
        <f>'Lövészet beíró'!I56</f>
        <v>#N/A</v>
      </c>
      <c r="O56" s="282" t="e">
        <f>'Lövészet beíró'!J56</f>
        <v>#N/A</v>
      </c>
      <c r="P56" s="375"/>
      <c r="Q56" s="376"/>
      <c r="R56" s="357"/>
      <c r="S56" s="358" t="str">
        <f>IFERROR(IF(VLOOKUP(E56,Beíró!B:T,18,FALSE)-D56=0,"ok","hiba"),"")</f>
        <v>ok</v>
      </c>
      <c r="T56" s="358" t="str">
        <f>IFERROR(IF(VLOOKUP(E56,Beíró!B:T,16,FALSE)-P56=0,"ok","hiba"),"")</f>
        <v>ok</v>
      </c>
    </row>
    <row r="57" spans="3:20" ht="14.25" customHeight="1" outlineLevel="1" x14ac:dyDescent="0.25">
      <c r="C57" s="360" t="s">
        <v>5</v>
      </c>
      <c r="D57" s="288">
        <v>1</v>
      </c>
      <c r="E57" s="253" t="str">
        <f>IFERROR(VLOOKUP(D57,'Eredmények rsz szerint'!R57:T74,2,FALSE),"")</f>
        <v/>
      </c>
      <c r="F57" s="287" t="str">
        <f>IFERROR(VLOOKUP($E57,Rajtlista!$B:$I,2,FALSE),"")</f>
        <v/>
      </c>
      <c r="G57" s="288">
        <f>+C56</f>
        <v>0</v>
      </c>
      <c r="H57" s="288" t="str">
        <f>IFERROR(VLOOKUP($E57,Rajtlista!$B:$I,4,FALSE),"")</f>
        <v/>
      </c>
      <c r="I57" s="328" t="str">
        <f>IFERROR(VLOOKUP($E57,Rajtlista!$B:$I,5,FALSE),"")</f>
        <v/>
      </c>
      <c r="J57" s="328" t="str">
        <f>IFERROR(VLOOKUP($E57,Rajtlista!$B:$I,6,FALSE),"")</f>
        <v/>
      </c>
      <c r="K57" s="288" t="str">
        <f>IFERROR(VLOOKUP($E57,'Nevezési lista'!$C$4:$K$113,6,FALSE),"")</f>
        <v/>
      </c>
      <c r="L57" s="291" t="str">
        <f>IFERROR(VLOOKUP($E57,Beíró!$B:$T,10,FALSE),"")</f>
        <v/>
      </c>
      <c r="M57" s="292" t="str">
        <f>IFERROR(VLOOKUP($E57,Beíró!$B:$T,11,FALSE),"")</f>
        <v/>
      </c>
      <c r="N57" s="292" t="str">
        <f>IFERROR(VLOOKUP($E57,Beíró!$B:$T,12,FALSE),"")</f>
        <v/>
      </c>
      <c r="O57" s="293" t="str">
        <f>IFERROR(VLOOKUP($E57,Beíró!$B:$T,13,FALSE),"")</f>
        <v/>
      </c>
      <c r="P57" s="295">
        <f>IFERROR(VLOOKUP($E57,Beíró!$B:$T,17,FALSE),0)</f>
        <v>0</v>
      </c>
      <c r="Q57" s="362" t="str">
        <f t="shared" ref="Q57" si="33">IF((P57-P57)&gt;0,P57-P57,"-")</f>
        <v>-</v>
      </c>
      <c r="R57" s="363"/>
      <c r="S57" s="82" t="str">
        <f>IFERROR(IF(VLOOKUP(E57,Beíró!B:T,18,FALSE)-D57=0,"ok","hiba"),"")</f>
        <v/>
      </c>
      <c r="T57" s="82" t="str">
        <f>IFERROR(IF(VLOOKUP(E57,Beíró!B:T,16,FALSE)-P57=0,"ok","hiba"),"")</f>
        <v/>
      </c>
    </row>
    <row r="58" spans="3:20" ht="14.25" customHeight="1" outlineLevel="1" x14ac:dyDescent="0.25">
      <c r="C58" s="364" t="s">
        <v>6</v>
      </c>
      <c r="D58" s="256">
        <v>2</v>
      </c>
      <c r="E58" s="256" t="str">
        <f>IFERROR(VLOOKUP(D58,'Eredmények rsz szerint'!R57:T74,2,FALSE),"")</f>
        <v/>
      </c>
      <c r="F58" s="255" t="str">
        <f>IFERROR(VLOOKUP($E58,Rajtlista!$B:$I,2,FALSE),"")</f>
        <v/>
      </c>
      <c r="G58" s="256" t="str">
        <f t="shared" ref="G58:G71" si="34">+C57</f>
        <v>I.</v>
      </c>
      <c r="H58" s="256" t="str">
        <f>IFERROR(VLOOKUP($E58,Rajtlista!$B:$I,4,FALSE),"")</f>
        <v/>
      </c>
      <c r="I58" s="331" t="str">
        <f>IFERROR(VLOOKUP($E58,Rajtlista!$B:$I,5,FALSE),"")</f>
        <v/>
      </c>
      <c r="J58" s="331" t="str">
        <f>IFERROR(VLOOKUP($E58,Rajtlista!$B:$I,6,FALSE),"")</f>
        <v/>
      </c>
      <c r="K58" s="256" t="str">
        <f>IFERROR(VLOOKUP($E58,'Nevezési lista'!$C$4:$K$113,6,FALSE),"")</f>
        <v/>
      </c>
      <c r="L58" s="299" t="str">
        <f>IFERROR(VLOOKUP($E58,Beíró!$B:$T,10,FALSE),"")</f>
        <v/>
      </c>
      <c r="M58" s="300" t="str">
        <f>IFERROR(VLOOKUP($E58,Beíró!$B:$T,11,FALSE),"")</f>
        <v/>
      </c>
      <c r="N58" s="300" t="str">
        <f>IFERROR(VLOOKUP($E58,Beíró!$B:$T,12,FALSE),"")</f>
        <v/>
      </c>
      <c r="O58" s="301" t="str">
        <f>IFERROR(VLOOKUP($E58,Beíró!$B:$T,13,FALSE),"")</f>
        <v/>
      </c>
      <c r="P58" s="303">
        <f>IFERROR(VLOOKUP($E58,Beíró!$B:$T,17,FALSE),0)</f>
        <v>0</v>
      </c>
      <c r="Q58" s="365" t="str">
        <f t="shared" ref="Q58" si="35">IF((P58-P57)&gt;0,P58-P57,"-")</f>
        <v>-</v>
      </c>
      <c r="R58" s="366"/>
      <c r="S58" s="82" t="str">
        <f>IFERROR(IF(VLOOKUP(E58,Beíró!B:T,18,FALSE)-D58=0,"ok","hiba"),"")</f>
        <v/>
      </c>
      <c r="T58" s="82" t="str">
        <f>IFERROR(IF(VLOOKUP(E58,Beíró!B:T,16,FALSE)-P58=0,"ok","hiba"),"")</f>
        <v/>
      </c>
    </row>
    <row r="59" spans="3:20" ht="14.25" customHeight="1" outlineLevel="1" x14ac:dyDescent="0.25">
      <c r="C59" s="364" t="s">
        <v>10</v>
      </c>
      <c r="D59" s="256">
        <v>3</v>
      </c>
      <c r="E59" s="256" t="str">
        <f>IFERROR(VLOOKUP(D59,'Eredmények rsz szerint'!R57:T74,2,FALSE),"")</f>
        <v/>
      </c>
      <c r="F59" s="255" t="str">
        <f>IFERROR(VLOOKUP($E59,Rajtlista!$B:$I,2,FALSE),"")</f>
        <v/>
      </c>
      <c r="G59" s="256" t="str">
        <f t="shared" si="34"/>
        <v>II.</v>
      </c>
      <c r="H59" s="256" t="str">
        <f>IFERROR(VLOOKUP($E59,Rajtlista!$B:$I,4,FALSE),"")</f>
        <v/>
      </c>
      <c r="I59" s="331" t="str">
        <f>IFERROR(VLOOKUP($E59,Rajtlista!$B:$I,5,FALSE),"")</f>
        <v/>
      </c>
      <c r="J59" s="331" t="str">
        <f>IFERROR(VLOOKUP($E59,Rajtlista!$B:$I,6,FALSE),"")</f>
        <v/>
      </c>
      <c r="K59" s="256" t="str">
        <f>IFERROR(VLOOKUP($E59,'Nevezési lista'!$C$4:$K$113,6,FALSE),"")</f>
        <v/>
      </c>
      <c r="L59" s="299" t="str">
        <f>IFERROR(VLOOKUP($E59,Beíró!$B:$T,10,FALSE),"")</f>
        <v/>
      </c>
      <c r="M59" s="300" t="str">
        <f>IFERROR(VLOOKUP($E59,Beíró!$B:$T,11,FALSE),"")</f>
        <v/>
      </c>
      <c r="N59" s="300" t="str">
        <f>IFERROR(VLOOKUP($E59,Beíró!$B:$T,12,FALSE),"")</f>
        <v/>
      </c>
      <c r="O59" s="301" t="str">
        <f>IFERROR(VLOOKUP($E59,Beíró!$B:$T,13,FALSE),"")</f>
        <v/>
      </c>
      <c r="P59" s="303">
        <f>IFERROR(VLOOKUP($E59,Beíró!$B:$T,17,FALSE),0)</f>
        <v>0</v>
      </c>
      <c r="Q59" s="365" t="str">
        <f t="shared" ref="Q59" si="36">IF((P59-P57)&gt;0,P59-P57,"-")</f>
        <v>-</v>
      </c>
      <c r="R59" s="366"/>
      <c r="S59" s="82" t="str">
        <f>IFERROR(IF(VLOOKUP(E59,Beíró!B:T,18,FALSE)-D59=0,"ok","hiba"),"")</f>
        <v/>
      </c>
      <c r="T59" s="82" t="str">
        <f>IFERROR(IF(VLOOKUP(E59,Beíró!B:T,16,FALSE)-P59=0,"ok","hiba"),"")</f>
        <v/>
      </c>
    </row>
    <row r="60" spans="3:20" ht="14.25" hidden="1" customHeight="1" outlineLevel="1" x14ac:dyDescent="0.25">
      <c r="C60" s="364" t="s">
        <v>11</v>
      </c>
      <c r="D60" s="256">
        <v>4</v>
      </c>
      <c r="E60" s="256" t="str">
        <f>IFERROR(VLOOKUP(D60,'Eredmények rsz szerint'!R57:T74,2,FALSE),"")</f>
        <v/>
      </c>
      <c r="F60" s="255" t="str">
        <f>IFERROR(VLOOKUP($E60,Rajtlista!$B:$I,2,FALSE),"")</f>
        <v/>
      </c>
      <c r="G60" s="256" t="str">
        <f t="shared" si="34"/>
        <v>III.</v>
      </c>
      <c r="H60" s="256" t="str">
        <f>IFERROR(VLOOKUP($E60,Rajtlista!$B:$I,4,FALSE),"")</f>
        <v/>
      </c>
      <c r="I60" s="331" t="str">
        <f>IFERROR(VLOOKUP($E60,Rajtlista!$B:$I,5,FALSE),"")</f>
        <v/>
      </c>
      <c r="J60" s="331" t="str">
        <f>IFERROR(VLOOKUP($E60,Rajtlista!$B:$I,6,FALSE),"")</f>
        <v/>
      </c>
      <c r="K60" s="256" t="str">
        <f>IFERROR(VLOOKUP($E60,'Nevezési lista'!$C$4:$K$113,6,FALSE),"")</f>
        <v/>
      </c>
      <c r="L60" s="299" t="str">
        <f>IFERROR(VLOOKUP($E60,Beíró!$B:$T,10,FALSE),"")</f>
        <v/>
      </c>
      <c r="M60" s="300" t="str">
        <f>IFERROR(VLOOKUP($E60,Beíró!$B:$T,11,FALSE),"")</f>
        <v/>
      </c>
      <c r="N60" s="300" t="str">
        <f>IFERROR(VLOOKUP($E60,Beíró!$B:$T,12,FALSE),"")</f>
        <v/>
      </c>
      <c r="O60" s="301" t="str">
        <f>IFERROR(VLOOKUP($E60,Beíró!$B:$T,13,FALSE),"")</f>
        <v/>
      </c>
      <c r="P60" s="303">
        <f>IFERROR(VLOOKUP($E60,Beíró!$B:$T,17,FALSE),0)</f>
        <v>0</v>
      </c>
      <c r="Q60" s="365" t="str">
        <f t="shared" ref="Q60" si="37">IF((P60-P57)&gt;0,P60-P57,"-")</f>
        <v>-</v>
      </c>
      <c r="R60" s="366"/>
      <c r="S60" s="82" t="str">
        <f>IFERROR(IF(VLOOKUP(E60,Beíró!B:T,18,FALSE)-D60=0,"ok","hiba"),"")</f>
        <v/>
      </c>
      <c r="T60" s="82" t="str">
        <f>IFERROR(IF(VLOOKUP(E60,Beíró!B:T,16,FALSE)-P60=0,"ok","hiba"),"")</f>
        <v/>
      </c>
    </row>
    <row r="61" spans="3:20" ht="14.25" hidden="1" customHeight="1" outlineLevel="1" x14ac:dyDescent="0.25">
      <c r="C61" s="364" t="s">
        <v>12</v>
      </c>
      <c r="D61" s="256">
        <v>5</v>
      </c>
      <c r="E61" s="256" t="str">
        <f>IFERROR(VLOOKUP(D61,'Eredmények rsz szerint'!R57:T74,2,FALSE),"")</f>
        <v/>
      </c>
      <c r="F61" s="255" t="str">
        <f>IFERROR(VLOOKUP($E61,Rajtlista!$B:$I,2,FALSE),"")</f>
        <v/>
      </c>
      <c r="G61" s="256" t="str">
        <f t="shared" si="34"/>
        <v>4.</v>
      </c>
      <c r="H61" s="256" t="str">
        <f>IFERROR(VLOOKUP($E61,Rajtlista!$B:$I,4,FALSE),"")</f>
        <v/>
      </c>
      <c r="I61" s="331" t="str">
        <f>IFERROR(VLOOKUP($E61,Rajtlista!$B:$I,5,FALSE),"")</f>
        <v/>
      </c>
      <c r="J61" s="331" t="str">
        <f>IFERROR(VLOOKUP($E61,Rajtlista!$B:$I,6,FALSE),"")</f>
        <v/>
      </c>
      <c r="K61" s="256" t="str">
        <f>IFERROR(VLOOKUP($E61,'Nevezési lista'!$C$4:$K$113,6,FALSE),"")</f>
        <v/>
      </c>
      <c r="L61" s="299" t="str">
        <f>IFERROR(VLOOKUP($E61,Beíró!$B:$T,10,FALSE),"")</f>
        <v/>
      </c>
      <c r="M61" s="300" t="str">
        <f>IFERROR(VLOOKUP($E61,Beíró!$B:$T,11,FALSE),"")</f>
        <v/>
      </c>
      <c r="N61" s="300" t="str">
        <f>IFERROR(VLOOKUP($E61,Beíró!$B:$T,12,FALSE),"")</f>
        <v/>
      </c>
      <c r="O61" s="301" t="str">
        <f>IFERROR(VLOOKUP($E61,Beíró!$B:$T,13,FALSE),"")</f>
        <v/>
      </c>
      <c r="P61" s="303">
        <f>IFERROR(VLOOKUP($E61,Beíró!$B:$T,17,FALSE),0)</f>
        <v>0</v>
      </c>
      <c r="Q61" s="365" t="str">
        <f t="shared" ref="Q61" si="38">IF((P61-P57)&gt;0,P61-P57,"-")</f>
        <v>-</v>
      </c>
      <c r="R61" s="366"/>
      <c r="S61" s="82" t="str">
        <f>IFERROR(IF(VLOOKUP(E61,Beíró!B:T,18,FALSE)-D61=0,"ok","hiba"),"")</f>
        <v/>
      </c>
      <c r="T61" s="82" t="str">
        <f>IFERROR(IF(VLOOKUP(E61,Beíró!B:T,16,FALSE)-P61=0,"ok","hiba"),"")</f>
        <v/>
      </c>
    </row>
    <row r="62" spans="3:20" ht="14.25" hidden="1" customHeight="1" outlineLevel="1" x14ac:dyDescent="0.25">
      <c r="C62" s="364" t="s">
        <v>13</v>
      </c>
      <c r="D62" s="256">
        <v>6</v>
      </c>
      <c r="E62" s="256" t="str">
        <f>IFERROR(VLOOKUP(D62,'Eredmények rsz szerint'!R57:T74,2,FALSE),"")</f>
        <v/>
      </c>
      <c r="F62" s="255" t="str">
        <f>IFERROR(VLOOKUP($E62,Rajtlista!$B:$I,2,FALSE),"")</f>
        <v/>
      </c>
      <c r="G62" s="256" t="str">
        <f t="shared" si="34"/>
        <v>5.</v>
      </c>
      <c r="H62" s="256" t="str">
        <f>IFERROR(VLOOKUP($E62,Rajtlista!$B:$I,4,FALSE),"")</f>
        <v/>
      </c>
      <c r="I62" s="331" t="str">
        <f>IFERROR(VLOOKUP($E62,Rajtlista!$B:$I,5,FALSE),"")</f>
        <v/>
      </c>
      <c r="J62" s="331" t="str">
        <f>IFERROR(VLOOKUP($E62,Rajtlista!$B:$I,6,FALSE),"")</f>
        <v/>
      </c>
      <c r="K62" s="256" t="str">
        <f>IFERROR(VLOOKUP($E62,'Nevezési lista'!$C$4:$K$113,6,FALSE),"")</f>
        <v/>
      </c>
      <c r="L62" s="299" t="str">
        <f>IFERROR(VLOOKUP($E62,Beíró!$B:$T,10,FALSE),"")</f>
        <v/>
      </c>
      <c r="M62" s="300" t="str">
        <f>IFERROR(VLOOKUP($E62,Beíró!$B:$T,11,FALSE),"")</f>
        <v/>
      </c>
      <c r="N62" s="300" t="str">
        <f>IFERROR(VLOOKUP($E62,Beíró!$B:$T,12,FALSE),"")</f>
        <v/>
      </c>
      <c r="O62" s="301" t="str">
        <f>IFERROR(VLOOKUP($E62,Beíró!$B:$T,13,FALSE),"")</f>
        <v/>
      </c>
      <c r="P62" s="303">
        <f>IFERROR(VLOOKUP($E62,Beíró!$B:$T,17,FALSE),0)</f>
        <v>0</v>
      </c>
      <c r="Q62" s="365" t="str">
        <f t="shared" ref="Q62" si="39">IF((P62-P57)&gt;0,P62-P57,"-")</f>
        <v>-</v>
      </c>
      <c r="R62" s="366"/>
      <c r="S62" s="82" t="str">
        <f>IFERROR(IF(VLOOKUP(E62,Beíró!B:T,18,FALSE)-D62=0,"ok","hiba"),"")</f>
        <v/>
      </c>
      <c r="T62" s="82" t="str">
        <f>IFERROR(IF(VLOOKUP(E62,Beíró!B:T,16,FALSE)-P62=0,"ok","hiba"),"")</f>
        <v/>
      </c>
    </row>
    <row r="63" spans="3:20" ht="14.25" hidden="1" customHeight="1" outlineLevel="1" x14ac:dyDescent="0.25">
      <c r="C63" s="364" t="s">
        <v>14</v>
      </c>
      <c r="D63" s="256">
        <v>7</v>
      </c>
      <c r="E63" s="256" t="str">
        <f>IFERROR(VLOOKUP(D63,'Eredmények rsz szerint'!R57:T74,2,FALSE),"")</f>
        <v/>
      </c>
      <c r="F63" s="255" t="str">
        <f>IFERROR(VLOOKUP($E63,Rajtlista!$B:$I,2,FALSE),"")</f>
        <v/>
      </c>
      <c r="G63" s="256" t="str">
        <f t="shared" si="34"/>
        <v>6.</v>
      </c>
      <c r="H63" s="256" t="str">
        <f>IFERROR(VLOOKUP($E63,Rajtlista!$B:$I,4,FALSE),"")</f>
        <v/>
      </c>
      <c r="I63" s="331" t="str">
        <f>IFERROR(VLOOKUP($E63,Rajtlista!$B:$I,5,FALSE),"")</f>
        <v/>
      </c>
      <c r="J63" s="331" t="str">
        <f>IFERROR(VLOOKUP($E63,Rajtlista!$B:$I,6,FALSE),"")</f>
        <v/>
      </c>
      <c r="K63" s="256" t="str">
        <f>IFERROR(VLOOKUP($E63,'Nevezési lista'!$C$4:$K$113,6,FALSE),"")</f>
        <v/>
      </c>
      <c r="L63" s="299" t="str">
        <f>IFERROR(VLOOKUP($E63,Beíró!$B:$T,10,FALSE),"")</f>
        <v/>
      </c>
      <c r="M63" s="300" t="str">
        <f>IFERROR(VLOOKUP($E63,Beíró!$B:$T,11,FALSE),"")</f>
        <v/>
      </c>
      <c r="N63" s="300" t="str">
        <f>IFERROR(VLOOKUP($E63,Beíró!$B:$T,12,FALSE),"")</f>
        <v/>
      </c>
      <c r="O63" s="301" t="str">
        <f>IFERROR(VLOOKUP($E63,Beíró!$B:$T,13,FALSE),"")</f>
        <v/>
      </c>
      <c r="P63" s="303">
        <f>IFERROR(VLOOKUP($E63,Beíró!$B:$T,17,FALSE),0)</f>
        <v>0</v>
      </c>
      <c r="Q63" s="365" t="str">
        <f t="shared" ref="Q63" si="40">IF((P63-P57)&gt;0,P63-P57,"-")</f>
        <v>-</v>
      </c>
      <c r="R63" s="366"/>
      <c r="S63" s="82" t="str">
        <f>IFERROR(IF(VLOOKUP(E63,Beíró!B:T,18,FALSE)-D63=0,"ok","hiba"),"")</f>
        <v/>
      </c>
      <c r="T63" s="82" t="str">
        <f>IFERROR(IF(VLOOKUP(E63,Beíró!B:T,16,FALSE)-P63=0,"ok","hiba"),"")</f>
        <v/>
      </c>
    </row>
    <row r="64" spans="3:20" ht="14.25" hidden="1" customHeight="1" outlineLevel="1" x14ac:dyDescent="0.25">
      <c r="C64" s="364" t="s">
        <v>15</v>
      </c>
      <c r="D64" s="256">
        <v>8</v>
      </c>
      <c r="E64" s="256" t="str">
        <f>IFERROR(VLOOKUP(D64,'Eredmények rsz szerint'!R57:T74,2,FALSE),"")</f>
        <v/>
      </c>
      <c r="F64" s="255" t="str">
        <f>IFERROR(VLOOKUP($E64,Rajtlista!$B:$I,2,FALSE),"")</f>
        <v/>
      </c>
      <c r="G64" s="256" t="str">
        <f t="shared" si="34"/>
        <v>7.</v>
      </c>
      <c r="H64" s="256" t="str">
        <f>IFERROR(VLOOKUP($E64,Rajtlista!$B:$I,4,FALSE),"")</f>
        <v/>
      </c>
      <c r="I64" s="331" t="str">
        <f>IFERROR(VLOOKUP($E64,Rajtlista!$B:$I,5,FALSE),"")</f>
        <v/>
      </c>
      <c r="J64" s="331" t="str">
        <f>IFERROR(VLOOKUP($E64,Rajtlista!$B:$I,6,FALSE),"")</f>
        <v/>
      </c>
      <c r="K64" s="256" t="str">
        <f>IFERROR(VLOOKUP($E64,'Nevezési lista'!$C$4:$K$113,6,FALSE),"")</f>
        <v/>
      </c>
      <c r="L64" s="299" t="str">
        <f>IFERROR(VLOOKUP($E64,Beíró!$B:$T,10,FALSE),"")</f>
        <v/>
      </c>
      <c r="M64" s="300" t="str">
        <f>IFERROR(VLOOKUP($E64,Beíró!$B:$T,11,FALSE),"")</f>
        <v/>
      </c>
      <c r="N64" s="300" t="str">
        <f>IFERROR(VLOOKUP($E64,Beíró!$B:$T,12,FALSE),"")</f>
        <v/>
      </c>
      <c r="O64" s="301" t="str">
        <f>IFERROR(VLOOKUP($E64,Beíró!$B:$T,13,FALSE),"")</f>
        <v/>
      </c>
      <c r="P64" s="303">
        <f>IFERROR(VLOOKUP($E64,Beíró!$B:$T,17,FALSE),0)</f>
        <v>0</v>
      </c>
      <c r="Q64" s="365" t="str">
        <f t="shared" ref="Q64" si="41">IF((P64-P57)&gt;0,P64-P57,"-")</f>
        <v>-</v>
      </c>
      <c r="R64" s="366"/>
      <c r="S64" s="82" t="str">
        <f>IFERROR(IF(VLOOKUP(E64,Beíró!B:T,18,FALSE)-D64=0,"ok","hiba"),"")</f>
        <v/>
      </c>
      <c r="T64" s="82" t="str">
        <f>IFERROR(IF(VLOOKUP(E64,Beíró!B:T,16,FALSE)-P64=0,"ok","hiba"),"")</f>
        <v/>
      </c>
    </row>
    <row r="65" spans="3:20" ht="14.25" hidden="1" customHeight="1" outlineLevel="1" x14ac:dyDescent="0.25">
      <c r="C65" s="364" t="s">
        <v>16</v>
      </c>
      <c r="D65" s="256">
        <v>9</v>
      </c>
      <c r="E65" s="256" t="str">
        <f>IFERROR(VLOOKUP(D65,'Eredmények rsz szerint'!R57:T74,2,FALSE),"")</f>
        <v/>
      </c>
      <c r="F65" s="255" t="str">
        <f>IFERROR(VLOOKUP($E65,Rajtlista!$B:$I,2,FALSE),"")</f>
        <v/>
      </c>
      <c r="G65" s="256" t="str">
        <f t="shared" si="34"/>
        <v>8.</v>
      </c>
      <c r="H65" s="256" t="str">
        <f>IFERROR(VLOOKUP($E65,Rajtlista!$B:$I,4,FALSE),"")</f>
        <v/>
      </c>
      <c r="I65" s="331" t="str">
        <f>IFERROR(VLOOKUP($E65,Rajtlista!$B:$I,5,FALSE),"")</f>
        <v/>
      </c>
      <c r="J65" s="331" t="str">
        <f>IFERROR(VLOOKUP($E65,Rajtlista!$B:$I,6,FALSE),"")</f>
        <v/>
      </c>
      <c r="K65" s="256" t="str">
        <f>IFERROR(VLOOKUP($E65,'Nevezési lista'!$C$4:$K$113,6,FALSE),"")</f>
        <v/>
      </c>
      <c r="L65" s="299" t="str">
        <f>IFERROR(VLOOKUP($E65,Beíró!$B:$T,10,FALSE),"")</f>
        <v/>
      </c>
      <c r="M65" s="300" t="str">
        <f>IFERROR(VLOOKUP($E65,Beíró!$B:$T,11,FALSE),"")</f>
        <v/>
      </c>
      <c r="N65" s="300" t="str">
        <f>IFERROR(VLOOKUP($E65,Beíró!$B:$T,12,FALSE),"")</f>
        <v/>
      </c>
      <c r="O65" s="301" t="str">
        <f>IFERROR(VLOOKUP($E65,Beíró!$B:$T,13,FALSE),"")</f>
        <v/>
      </c>
      <c r="P65" s="303">
        <f>IFERROR(VLOOKUP($E65,Beíró!$B:$T,17,FALSE),0)</f>
        <v>0</v>
      </c>
      <c r="Q65" s="365" t="str">
        <f t="shared" ref="Q65" si="42">IF((P65-P57)&gt;0,P65-P57,"-")</f>
        <v>-</v>
      </c>
      <c r="R65" s="366"/>
      <c r="S65" s="82" t="str">
        <f>IFERROR(IF(VLOOKUP(E65,Beíró!B:T,18,FALSE)-D65=0,"ok","hiba"),"")</f>
        <v/>
      </c>
      <c r="T65" s="82" t="str">
        <f>IFERROR(IF(VLOOKUP(E65,Beíró!B:T,16,FALSE)-P65=0,"ok","hiba"),"")</f>
        <v/>
      </c>
    </row>
    <row r="66" spans="3:20" ht="14.25" hidden="1" customHeight="1" outlineLevel="1" x14ac:dyDescent="0.25">
      <c r="C66" s="364" t="s">
        <v>17</v>
      </c>
      <c r="D66" s="256">
        <v>10</v>
      </c>
      <c r="E66" s="256" t="str">
        <f>IFERROR(VLOOKUP(D66,'Eredmények rsz szerint'!R57:T74,2,FALSE),"")</f>
        <v/>
      </c>
      <c r="F66" s="255" t="str">
        <f>IFERROR(VLOOKUP($E66,Rajtlista!$B:$I,2,FALSE),"")</f>
        <v/>
      </c>
      <c r="G66" s="256" t="str">
        <f t="shared" si="34"/>
        <v>9.</v>
      </c>
      <c r="H66" s="256" t="str">
        <f>IFERROR(VLOOKUP($E66,Rajtlista!$B:$I,4,FALSE),"")</f>
        <v/>
      </c>
      <c r="I66" s="331" t="str">
        <f>IFERROR(VLOOKUP($E66,Rajtlista!$B:$I,5,FALSE),"")</f>
        <v/>
      </c>
      <c r="J66" s="331" t="str">
        <f>IFERROR(VLOOKUP($E66,Rajtlista!$B:$I,6,FALSE),"")</f>
        <v/>
      </c>
      <c r="K66" s="256" t="str">
        <f>IFERROR(VLOOKUP($E66,'Nevezési lista'!$C$4:$K$113,6,FALSE),"")</f>
        <v/>
      </c>
      <c r="L66" s="299" t="str">
        <f>IFERROR(VLOOKUP($E66,Beíró!$B:$T,10,FALSE),"")</f>
        <v/>
      </c>
      <c r="M66" s="300" t="str">
        <f>IFERROR(VLOOKUP($E66,Beíró!$B:$T,11,FALSE),"")</f>
        <v/>
      </c>
      <c r="N66" s="300" t="str">
        <f>IFERROR(VLOOKUP($E66,Beíró!$B:$T,12,FALSE),"")</f>
        <v/>
      </c>
      <c r="O66" s="301" t="str">
        <f>IFERROR(VLOOKUP($E66,Beíró!$B:$T,13,FALSE),"")</f>
        <v/>
      </c>
      <c r="P66" s="303">
        <f>IFERROR(VLOOKUP($E66,Beíró!$B:$T,17,FALSE),0)</f>
        <v>0</v>
      </c>
      <c r="Q66" s="365" t="str">
        <f t="shared" ref="Q66" si="43">IF((P66-P57)&gt;0,P66-P57,"-")</f>
        <v>-</v>
      </c>
      <c r="R66" s="366"/>
      <c r="S66" s="82" t="str">
        <f>IFERROR(IF(VLOOKUP(E66,Beíró!B:T,18,FALSE)-D66=0,"ok","hiba"),"")</f>
        <v/>
      </c>
      <c r="T66" s="82" t="str">
        <f>IFERROR(IF(VLOOKUP(E66,Beíró!B:T,16,FALSE)-P66=0,"ok","hiba"),"")</f>
        <v/>
      </c>
    </row>
    <row r="67" spans="3:20" ht="14.25" hidden="1" customHeight="1" outlineLevel="1" x14ac:dyDescent="0.25">
      <c r="C67" s="364" t="s">
        <v>18</v>
      </c>
      <c r="D67" s="256">
        <v>11</v>
      </c>
      <c r="E67" s="256" t="str">
        <f>IFERROR(VLOOKUP(D67,'Eredmények rsz szerint'!R57:T74,2,FALSE),"")</f>
        <v/>
      </c>
      <c r="F67" s="255" t="str">
        <f>IFERROR(VLOOKUP($E67,Rajtlista!$B:$I,2,FALSE),"")</f>
        <v/>
      </c>
      <c r="G67" s="256" t="str">
        <f t="shared" si="34"/>
        <v>10.</v>
      </c>
      <c r="H67" s="256" t="str">
        <f>IFERROR(VLOOKUP($E67,Rajtlista!$B:$I,4,FALSE),"")</f>
        <v/>
      </c>
      <c r="I67" s="331" t="str">
        <f>IFERROR(VLOOKUP($E67,Rajtlista!$B:$I,5,FALSE),"")</f>
        <v/>
      </c>
      <c r="J67" s="331" t="str">
        <f>IFERROR(VLOOKUP($E67,Rajtlista!$B:$I,6,FALSE),"")</f>
        <v/>
      </c>
      <c r="K67" s="256" t="str">
        <f>IFERROR(VLOOKUP($E67,'Nevezési lista'!$C$4:$K$113,6,FALSE),"")</f>
        <v/>
      </c>
      <c r="L67" s="299" t="str">
        <f>IFERROR(VLOOKUP($E67,Beíró!$B:$T,10,FALSE),"")</f>
        <v/>
      </c>
      <c r="M67" s="300" t="str">
        <f>IFERROR(VLOOKUP($E67,Beíró!$B:$T,11,FALSE),"")</f>
        <v/>
      </c>
      <c r="N67" s="300" t="str">
        <f>IFERROR(VLOOKUP($E67,Beíró!$B:$T,12,FALSE),"")</f>
        <v/>
      </c>
      <c r="O67" s="301" t="str">
        <f>IFERROR(VLOOKUP($E67,Beíró!$B:$T,13,FALSE),"")</f>
        <v/>
      </c>
      <c r="P67" s="303">
        <f>IFERROR(VLOOKUP($E67,Beíró!$B:$T,17,FALSE),0)</f>
        <v>0</v>
      </c>
      <c r="Q67" s="365" t="str">
        <f t="shared" ref="Q67" si="44">IF((P67-P57)&gt;0,P67-P57,"-")</f>
        <v>-</v>
      </c>
      <c r="R67" s="366"/>
      <c r="S67" s="82" t="str">
        <f>IFERROR(IF(VLOOKUP(E67,Beíró!B:T,18,FALSE)-D67=0,"ok","hiba"),"")</f>
        <v/>
      </c>
      <c r="T67" s="82" t="str">
        <f>IFERROR(IF(VLOOKUP(E67,Beíró!B:T,16,FALSE)-P67=0,"ok","hiba"),"")</f>
        <v/>
      </c>
    </row>
    <row r="68" spans="3:20" ht="14.25" hidden="1" customHeight="1" outlineLevel="1" x14ac:dyDescent="0.25">
      <c r="C68" s="364" t="s">
        <v>19</v>
      </c>
      <c r="D68" s="256">
        <v>12</v>
      </c>
      <c r="E68" s="256" t="str">
        <f>IFERROR(VLOOKUP(D68,'Eredmények rsz szerint'!R57:T74,2,FALSE),"")</f>
        <v/>
      </c>
      <c r="F68" s="255" t="str">
        <f>IFERROR(VLOOKUP($E68,Rajtlista!$B:$I,2,FALSE),"")</f>
        <v/>
      </c>
      <c r="G68" s="256" t="str">
        <f t="shared" si="34"/>
        <v>11.</v>
      </c>
      <c r="H68" s="256" t="str">
        <f>IFERROR(VLOOKUP($E68,Rajtlista!$B:$I,4,FALSE),"")</f>
        <v/>
      </c>
      <c r="I68" s="331" t="str">
        <f>IFERROR(VLOOKUP($E68,Rajtlista!$B:$I,5,FALSE),"")</f>
        <v/>
      </c>
      <c r="J68" s="331" t="str">
        <f>IFERROR(VLOOKUP($E68,Rajtlista!$B:$I,6,FALSE),"")</f>
        <v/>
      </c>
      <c r="K68" s="256" t="str">
        <f>IFERROR(VLOOKUP($E68,'Nevezési lista'!$C$4:$K$113,6,FALSE),"")</f>
        <v/>
      </c>
      <c r="L68" s="299" t="str">
        <f>IFERROR(VLOOKUP($E68,Beíró!$B:$T,10,FALSE),"")</f>
        <v/>
      </c>
      <c r="M68" s="300" t="str">
        <f>IFERROR(VLOOKUP($E68,Beíró!$B:$T,11,FALSE),"")</f>
        <v/>
      </c>
      <c r="N68" s="300" t="str">
        <f>IFERROR(VLOOKUP($E68,Beíró!$B:$T,12,FALSE),"")</f>
        <v/>
      </c>
      <c r="O68" s="301" t="str">
        <f>IFERROR(VLOOKUP($E68,Beíró!$B:$T,13,FALSE),"")</f>
        <v/>
      </c>
      <c r="P68" s="303">
        <f>IFERROR(VLOOKUP($E68,Beíró!$B:$T,17,FALSE),0)</f>
        <v>0</v>
      </c>
      <c r="Q68" s="365" t="str">
        <f t="shared" ref="Q68" si="45">IF((P68-P57)&gt;0,P68-P57,"-")</f>
        <v>-</v>
      </c>
      <c r="R68" s="366"/>
      <c r="S68" s="82" t="str">
        <f>IFERROR(IF(VLOOKUP(E68,Beíró!B:T,18,FALSE)-D68=0,"ok","hiba"),"")</f>
        <v/>
      </c>
      <c r="T68" s="82" t="str">
        <f>IFERROR(IF(VLOOKUP(E68,Beíró!B:T,16,FALSE)-P68=0,"ok","hiba"),"")</f>
        <v/>
      </c>
    </row>
    <row r="69" spans="3:20" ht="14.25" hidden="1" customHeight="1" outlineLevel="1" x14ac:dyDescent="0.25">
      <c r="C69" s="364" t="s">
        <v>20</v>
      </c>
      <c r="D69" s="256">
        <v>13</v>
      </c>
      <c r="E69" s="256" t="str">
        <f>IFERROR(VLOOKUP(D69,'Eredmények rsz szerint'!R57:T74,2,FALSE),"")</f>
        <v/>
      </c>
      <c r="F69" s="255" t="str">
        <f>IFERROR(VLOOKUP($E69,Rajtlista!$B:$I,2,FALSE),"")</f>
        <v/>
      </c>
      <c r="G69" s="256" t="str">
        <f t="shared" si="34"/>
        <v>12.</v>
      </c>
      <c r="H69" s="256" t="str">
        <f>IFERROR(VLOOKUP($E69,Rajtlista!$B:$I,4,FALSE),"")</f>
        <v/>
      </c>
      <c r="I69" s="331" t="str">
        <f>IFERROR(VLOOKUP($E69,Rajtlista!$B:$I,5,FALSE),"")</f>
        <v/>
      </c>
      <c r="J69" s="331" t="str">
        <f>IFERROR(VLOOKUP($E69,Rajtlista!$B:$I,6,FALSE),"")</f>
        <v/>
      </c>
      <c r="K69" s="256" t="str">
        <f>IFERROR(VLOOKUP($E69,'Nevezési lista'!$C$4:$K$113,6,FALSE),"")</f>
        <v/>
      </c>
      <c r="L69" s="299" t="str">
        <f>IFERROR(VLOOKUP($E69,Beíró!$B:$T,10,FALSE),"")</f>
        <v/>
      </c>
      <c r="M69" s="300" t="str">
        <f>IFERROR(VLOOKUP($E69,Beíró!$B:$T,11,FALSE),"")</f>
        <v/>
      </c>
      <c r="N69" s="300" t="str">
        <f>IFERROR(VLOOKUP($E69,Beíró!$B:$T,12,FALSE),"")</f>
        <v/>
      </c>
      <c r="O69" s="301" t="str">
        <f>IFERROR(VLOOKUP($E69,Beíró!$B:$T,13,FALSE),"")</f>
        <v/>
      </c>
      <c r="P69" s="303">
        <f>IFERROR(VLOOKUP($E69,Beíró!$B:$T,17,FALSE),0)</f>
        <v>0</v>
      </c>
      <c r="Q69" s="365" t="str">
        <f t="shared" ref="Q69" si="46">IF((P69-P57)&gt;0,P69-P57,"-")</f>
        <v>-</v>
      </c>
      <c r="R69" s="366"/>
      <c r="S69" s="82" t="str">
        <f>IFERROR(IF(VLOOKUP(E69,Beíró!B:T,18,FALSE)-D69=0,"ok","hiba"),"")</f>
        <v/>
      </c>
      <c r="T69" s="82" t="str">
        <f>IFERROR(IF(VLOOKUP(E69,Beíró!B:T,16,FALSE)-P69=0,"ok","hiba"),"")</f>
        <v/>
      </c>
    </row>
    <row r="70" spans="3:20" ht="14.25" hidden="1" customHeight="1" outlineLevel="1" x14ac:dyDescent="0.25">
      <c r="C70" s="364" t="s">
        <v>21</v>
      </c>
      <c r="D70" s="256">
        <v>14</v>
      </c>
      <c r="E70" s="256" t="str">
        <f>IFERROR(VLOOKUP(D70,'Eredmények rsz szerint'!R57:T74,2,FALSE),"")</f>
        <v/>
      </c>
      <c r="F70" s="255" t="str">
        <f>IFERROR(VLOOKUP($E70,Rajtlista!$B:$I,2,FALSE),"")</f>
        <v/>
      </c>
      <c r="G70" s="256" t="str">
        <f t="shared" si="34"/>
        <v>13.</v>
      </c>
      <c r="H70" s="256" t="str">
        <f>IFERROR(VLOOKUP($E70,Rajtlista!$B:$I,4,FALSE),"")</f>
        <v/>
      </c>
      <c r="I70" s="331" t="str">
        <f>IFERROR(VLOOKUP($E70,Rajtlista!$B:$I,5,FALSE),"")</f>
        <v/>
      </c>
      <c r="J70" s="331" t="str">
        <f>IFERROR(VLOOKUP($E70,Rajtlista!$B:$I,6,FALSE),"")</f>
        <v/>
      </c>
      <c r="K70" s="256" t="str">
        <f>IFERROR(VLOOKUP($E70,'Nevezési lista'!$C$4:$K$113,6,FALSE),"")</f>
        <v/>
      </c>
      <c r="L70" s="299" t="str">
        <f>IFERROR(VLOOKUP($E70,Beíró!$B:$T,10,FALSE),"")</f>
        <v/>
      </c>
      <c r="M70" s="300" t="str">
        <f>IFERROR(VLOOKUP($E70,Beíró!$B:$T,11,FALSE),"")</f>
        <v/>
      </c>
      <c r="N70" s="300" t="str">
        <f>IFERROR(VLOOKUP($E70,Beíró!$B:$T,12,FALSE),"")</f>
        <v/>
      </c>
      <c r="O70" s="301" t="str">
        <f>IFERROR(VLOOKUP($E70,Beíró!$B:$T,13,FALSE),"")</f>
        <v/>
      </c>
      <c r="P70" s="303">
        <f>IFERROR(VLOOKUP($E70,Beíró!$B:$T,17,FALSE),0)</f>
        <v>0</v>
      </c>
      <c r="Q70" s="365" t="str">
        <f t="shared" ref="Q70" si="47">IF((P70-P57)&gt;0,P70-P57,"-")</f>
        <v>-</v>
      </c>
      <c r="R70" s="366"/>
      <c r="S70" s="82" t="str">
        <f>IFERROR(IF(VLOOKUP(E70,Beíró!B:T,18,FALSE)-D70=0,"ok","hiba"),"")</f>
        <v/>
      </c>
      <c r="T70" s="82" t="str">
        <f>IFERROR(IF(VLOOKUP(E70,Beíró!B:T,16,FALSE)-P70=0,"ok","hiba"),"")</f>
        <v/>
      </c>
    </row>
    <row r="71" spans="3:20" ht="14.25" hidden="1" customHeight="1" outlineLevel="1" x14ac:dyDescent="0.25">
      <c r="C71" s="364" t="s">
        <v>22</v>
      </c>
      <c r="D71" s="256">
        <v>15</v>
      </c>
      <c r="E71" s="256" t="str">
        <f>IFERROR(VLOOKUP(D71,'Eredmények rsz szerint'!R57:T74,2,FALSE),"")</f>
        <v/>
      </c>
      <c r="F71" s="255" t="str">
        <f>IFERROR(VLOOKUP($E71,Rajtlista!$B:$I,2,FALSE),"")</f>
        <v/>
      </c>
      <c r="G71" s="256" t="str">
        <f t="shared" si="34"/>
        <v>14.</v>
      </c>
      <c r="H71" s="256" t="str">
        <f>IFERROR(VLOOKUP($E71,Rajtlista!$B:$I,4,FALSE),"")</f>
        <v/>
      </c>
      <c r="I71" s="331" t="str">
        <f>IFERROR(VLOOKUP($E71,Rajtlista!$B:$I,5,FALSE),"")</f>
        <v/>
      </c>
      <c r="J71" s="331" t="str">
        <f>IFERROR(VLOOKUP($E71,Rajtlista!$B:$I,6,FALSE),"")</f>
        <v/>
      </c>
      <c r="K71" s="256" t="str">
        <f>IFERROR(VLOOKUP($E71,'Nevezési lista'!$C$4:$K$113,6,FALSE),"")</f>
        <v/>
      </c>
      <c r="L71" s="299" t="str">
        <f>IFERROR(VLOOKUP($E71,Beíró!$B:$T,10,FALSE),"")</f>
        <v/>
      </c>
      <c r="M71" s="300" t="str">
        <f>IFERROR(VLOOKUP($E71,Beíró!$B:$T,11,FALSE),"")</f>
        <v/>
      </c>
      <c r="N71" s="300" t="str">
        <f>IFERROR(VLOOKUP($E71,Beíró!$B:$T,12,FALSE),"")</f>
        <v/>
      </c>
      <c r="O71" s="301" t="str">
        <f>IFERROR(VLOOKUP($E71,Beíró!$B:$T,13,FALSE),"")</f>
        <v/>
      </c>
      <c r="P71" s="303">
        <f>IFERROR(VLOOKUP($E71,Beíró!$B:$T,17,FALSE),0)</f>
        <v>0</v>
      </c>
      <c r="Q71" s="365" t="str">
        <f t="shared" ref="Q71" si="48">IF((P71-P57)&gt;0,P71-P57,"-")</f>
        <v>-</v>
      </c>
      <c r="R71" s="366"/>
      <c r="S71" s="82" t="str">
        <f>IFERROR(IF(VLOOKUP(E71,Beíró!B:T,18,FALSE)-D71=0,"ok","hiba"),"")</f>
        <v/>
      </c>
      <c r="T71" s="82" t="str">
        <f>IFERROR(IF(VLOOKUP(E71,Beíró!B:T,16,FALSE)-P71=0,"ok","hiba"),"")</f>
        <v/>
      </c>
    </row>
    <row r="72" spans="3:20" ht="14.25" customHeight="1" outlineLevel="1" thickBot="1" x14ac:dyDescent="0.3">
      <c r="C72" s="334"/>
      <c r="D72" s="336"/>
      <c r="E72" s="367">
        <v>0</v>
      </c>
      <c r="F72" s="335"/>
      <c r="G72" s="336"/>
      <c r="H72" s="336"/>
      <c r="I72" s="336"/>
      <c r="J72" s="336"/>
      <c r="K72" s="336"/>
      <c r="L72" s="337"/>
      <c r="M72" s="337"/>
      <c r="N72" s="337"/>
      <c r="O72" s="337"/>
      <c r="P72" s="339"/>
      <c r="Q72" s="368"/>
      <c r="R72" s="357"/>
      <c r="S72" s="82" t="str">
        <f>IFERROR(IF(VLOOKUP(E72,Beíró!B:T,18,FALSE)-D72=0,"ok","hiba"),"")</f>
        <v>ok</v>
      </c>
      <c r="T72" s="82" t="str">
        <f>IFERROR(IF(VLOOKUP(E72,Beíró!B:T,16,FALSE)-P72=0,"ok","hiba"),"")</f>
        <v>ok</v>
      </c>
    </row>
    <row r="73" spans="3:20" s="359" customFormat="1" ht="14.25" customHeight="1" x14ac:dyDescent="0.25">
      <c r="C73" s="369"/>
      <c r="D73" s="370"/>
      <c r="E73" s="370" t="str">
        <f>+Rajtlista!B76</f>
        <v>III. kcs. Leány (2007-2008) - 1,5 km klasszikus</v>
      </c>
      <c r="F73" s="371"/>
      <c r="G73" s="370"/>
      <c r="H73" s="370"/>
      <c r="I73" s="370"/>
      <c r="J73" s="372"/>
      <c r="K73" s="373" t="str">
        <f>IFERROR(VLOOKUP($E73,'Nevezési lista'!C71:K180,6,FALSE),"")</f>
        <v/>
      </c>
      <c r="L73" s="374" t="e">
        <f>'Lövészet beíró'!G73</f>
        <v>#N/A</v>
      </c>
      <c r="M73" s="281" t="e">
        <f>'Lövészet beíró'!H73</f>
        <v>#N/A</v>
      </c>
      <c r="N73" s="281" t="e">
        <f>'Lövészet beíró'!I73</f>
        <v>#N/A</v>
      </c>
      <c r="O73" s="282" t="e">
        <f>'Lövészet beíró'!J73</f>
        <v>#N/A</v>
      </c>
      <c r="P73" s="375"/>
      <c r="Q73" s="376"/>
      <c r="R73" s="357"/>
      <c r="S73" s="358" t="str">
        <f>IFERROR(IF(VLOOKUP(E73,Beíró!B:T,18,FALSE)-D73=0,"ok","hiba"),"")</f>
        <v>ok</v>
      </c>
      <c r="T73" s="358" t="str">
        <f>IFERROR(IF(VLOOKUP(E73,Beíró!B:T,16,FALSE)-P73=0,"ok","hiba"),"")</f>
        <v>ok</v>
      </c>
    </row>
    <row r="74" spans="3:20" ht="14.25" customHeight="1" outlineLevel="1" x14ac:dyDescent="0.25">
      <c r="C74" s="360" t="s">
        <v>5</v>
      </c>
      <c r="D74" s="288">
        <v>1</v>
      </c>
      <c r="E74" s="253" t="str">
        <f>IFERROR(VLOOKUP(D74,'Eredmények rsz szerint'!R77:T91,2,FALSE),"")</f>
        <v/>
      </c>
      <c r="F74" s="287" t="str">
        <f>IFERROR(VLOOKUP($E74,Rajtlista!$B:$I,2,FALSE),"")</f>
        <v/>
      </c>
      <c r="G74" s="288">
        <f>+C73</f>
        <v>0</v>
      </c>
      <c r="H74" s="288" t="str">
        <f>IFERROR(VLOOKUP($E74,Rajtlista!$B:$I,4,FALSE),"")</f>
        <v/>
      </c>
      <c r="I74" s="328" t="str">
        <f>IFERROR(VLOOKUP($E74,Rajtlista!$B:$I,5,FALSE),"")</f>
        <v/>
      </c>
      <c r="J74" s="328" t="str">
        <f>IFERROR(VLOOKUP($E74,Rajtlista!$B:$I,6,FALSE),"")</f>
        <v/>
      </c>
      <c r="K74" s="288" t="str">
        <f>IFERROR(VLOOKUP($E74,'Nevezési lista'!$C$4:$K$113,6,FALSE),"")</f>
        <v/>
      </c>
      <c r="L74" s="291" t="str">
        <f>IFERROR(VLOOKUP($E74,Beíró!$B:$T,10,FALSE),"")</f>
        <v/>
      </c>
      <c r="M74" s="292" t="str">
        <f>IFERROR(VLOOKUP($E74,Beíró!$B:$T,11,FALSE),"")</f>
        <v/>
      </c>
      <c r="N74" s="292" t="str">
        <f>IFERROR(VLOOKUP($E74,Beíró!$B:$T,12,FALSE),"")</f>
        <v/>
      </c>
      <c r="O74" s="293" t="str">
        <f>IFERROR(VLOOKUP($E74,Beíró!$B:$T,13,FALSE),"")</f>
        <v/>
      </c>
      <c r="P74" s="295">
        <f>IFERROR(VLOOKUP($E74,Beíró!$B:$T,17,FALSE),0)</f>
        <v>0</v>
      </c>
      <c r="Q74" s="362" t="str">
        <f t="shared" ref="Q74" si="49">IF((P74-P74)&gt;0,P74-P74,"-")</f>
        <v>-</v>
      </c>
      <c r="R74" s="363"/>
      <c r="S74" s="82" t="str">
        <f>IFERROR(IF(VLOOKUP(E74,Beíró!B:T,18,FALSE)-D74=0,"ok","hiba"),"")</f>
        <v/>
      </c>
      <c r="T74" s="82" t="str">
        <f>IFERROR(IF(VLOOKUP(E74,Beíró!B:T,16,FALSE)-P74=0,"ok","hiba"),"")</f>
        <v/>
      </c>
    </row>
    <row r="75" spans="3:20" ht="14.25" customHeight="1" outlineLevel="1" x14ac:dyDescent="0.25">
      <c r="C75" s="364" t="s">
        <v>6</v>
      </c>
      <c r="D75" s="256">
        <v>2</v>
      </c>
      <c r="E75" s="256" t="str">
        <f>IFERROR(VLOOKUP(D75,'Eredmények rsz szerint'!R77:T91,2,FALSE),"")</f>
        <v/>
      </c>
      <c r="F75" s="255" t="str">
        <f>IFERROR(VLOOKUP($E75,Rajtlista!$B:$I,2,FALSE),"")</f>
        <v/>
      </c>
      <c r="G75" s="256" t="str">
        <f t="shared" ref="G75:G88" si="50">+C74</f>
        <v>I.</v>
      </c>
      <c r="H75" s="256" t="str">
        <f>IFERROR(VLOOKUP($E75,Rajtlista!$B:$I,4,FALSE),"")</f>
        <v/>
      </c>
      <c r="I75" s="331" t="str">
        <f>IFERROR(VLOOKUP($E75,Rajtlista!$B:$I,5,FALSE),"")</f>
        <v/>
      </c>
      <c r="J75" s="331" t="str">
        <f>IFERROR(VLOOKUP($E75,Rajtlista!$B:$I,6,FALSE),"")</f>
        <v/>
      </c>
      <c r="K75" s="256" t="str">
        <f>IFERROR(VLOOKUP($E75,'Nevezési lista'!$C$4:$K$113,6,FALSE),"")</f>
        <v/>
      </c>
      <c r="L75" s="299" t="str">
        <f>IFERROR(VLOOKUP($E75,Beíró!$B:$T,10,FALSE),"")</f>
        <v/>
      </c>
      <c r="M75" s="300" t="str">
        <f>IFERROR(VLOOKUP($E75,Beíró!$B:$T,11,FALSE),"")</f>
        <v/>
      </c>
      <c r="N75" s="300" t="str">
        <f>IFERROR(VLOOKUP($E75,Beíró!$B:$T,12,FALSE),"")</f>
        <v/>
      </c>
      <c r="O75" s="301" t="str">
        <f>IFERROR(VLOOKUP($E75,Beíró!$B:$T,13,FALSE),"")</f>
        <v/>
      </c>
      <c r="P75" s="303">
        <f>IFERROR(VLOOKUP($E75,Beíró!$B:$T,17,FALSE),0)</f>
        <v>0</v>
      </c>
      <c r="Q75" s="365" t="str">
        <f t="shared" ref="Q75" si="51">IF((P75-P74)&gt;0,P75-P74,"-")</f>
        <v>-</v>
      </c>
      <c r="R75" s="366"/>
      <c r="S75" s="82" t="str">
        <f>IFERROR(IF(VLOOKUP(E75,Beíró!B:T,18,FALSE)-D75=0,"ok","hiba"),"")</f>
        <v/>
      </c>
      <c r="T75" s="82" t="str">
        <f>IFERROR(IF(VLOOKUP(E75,Beíró!B:T,16,FALSE)-P75=0,"ok","hiba"),"")</f>
        <v/>
      </c>
    </row>
    <row r="76" spans="3:20" ht="14.25" customHeight="1" outlineLevel="1" x14ac:dyDescent="0.25">
      <c r="C76" s="364" t="s">
        <v>10</v>
      </c>
      <c r="D76" s="256">
        <v>3</v>
      </c>
      <c r="E76" s="256" t="str">
        <f>IFERROR(VLOOKUP(D76,'Eredmények rsz szerint'!R77:T91,2,FALSE),"")</f>
        <v/>
      </c>
      <c r="F76" s="255" t="str">
        <f>IFERROR(VLOOKUP($E76,Rajtlista!$B:$I,2,FALSE),"")</f>
        <v/>
      </c>
      <c r="G76" s="256" t="str">
        <f t="shared" si="50"/>
        <v>II.</v>
      </c>
      <c r="H76" s="256" t="str">
        <f>IFERROR(VLOOKUP($E76,Rajtlista!$B:$I,4,FALSE),"")</f>
        <v/>
      </c>
      <c r="I76" s="331" t="str">
        <f>IFERROR(VLOOKUP($E76,Rajtlista!$B:$I,5,FALSE),"")</f>
        <v/>
      </c>
      <c r="J76" s="331" t="str">
        <f>IFERROR(VLOOKUP($E76,Rajtlista!$B:$I,6,FALSE),"")</f>
        <v/>
      </c>
      <c r="K76" s="256" t="str">
        <f>IFERROR(VLOOKUP($E76,'Nevezési lista'!$C$4:$K$113,6,FALSE),"")</f>
        <v/>
      </c>
      <c r="L76" s="299" t="str">
        <f>IFERROR(VLOOKUP($E76,Beíró!$B:$T,10,FALSE),"")</f>
        <v/>
      </c>
      <c r="M76" s="300" t="str">
        <f>IFERROR(VLOOKUP($E76,Beíró!$B:$T,11,FALSE),"")</f>
        <v/>
      </c>
      <c r="N76" s="300" t="str">
        <f>IFERROR(VLOOKUP($E76,Beíró!$B:$T,12,FALSE),"")</f>
        <v/>
      </c>
      <c r="O76" s="301" t="str">
        <f>IFERROR(VLOOKUP($E76,Beíró!$B:$T,13,FALSE),"")</f>
        <v/>
      </c>
      <c r="P76" s="303">
        <f>IFERROR(VLOOKUP($E76,Beíró!$B:$T,17,FALSE),0)</f>
        <v>0</v>
      </c>
      <c r="Q76" s="365" t="str">
        <f t="shared" ref="Q76" si="52">IF((P76-P74)&gt;0,P76-P74,"-")</f>
        <v>-</v>
      </c>
      <c r="R76" s="366"/>
      <c r="S76" s="82" t="str">
        <f>IFERROR(IF(VLOOKUP(E76,Beíró!B:T,18,FALSE)-D76=0,"ok","hiba"),"")</f>
        <v/>
      </c>
      <c r="T76" s="82" t="str">
        <f>IFERROR(IF(VLOOKUP(E76,Beíró!B:T,16,FALSE)-P76=0,"ok","hiba"),"")</f>
        <v/>
      </c>
    </row>
    <row r="77" spans="3:20" ht="14.25" customHeight="1" outlineLevel="1" x14ac:dyDescent="0.25">
      <c r="C77" s="364" t="s">
        <v>11</v>
      </c>
      <c r="D77" s="256">
        <v>4</v>
      </c>
      <c r="E77" s="256" t="str">
        <f>IFERROR(VLOOKUP(D77,'Eredmények rsz szerint'!R77:T91,2,FALSE),"")</f>
        <v/>
      </c>
      <c r="F77" s="255" t="str">
        <f>IFERROR(VLOOKUP($E77,Rajtlista!$B:$I,2,FALSE),"")</f>
        <v/>
      </c>
      <c r="G77" s="256" t="str">
        <f t="shared" si="50"/>
        <v>III.</v>
      </c>
      <c r="H77" s="256" t="str">
        <f>IFERROR(VLOOKUP($E77,Rajtlista!$B:$I,4,FALSE),"")</f>
        <v/>
      </c>
      <c r="I77" s="331" t="str">
        <f>IFERROR(VLOOKUP($E77,Rajtlista!$B:$I,5,FALSE),"")</f>
        <v/>
      </c>
      <c r="J77" s="331" t="str">
        <f>IFERROR(VLOOKUP($E77,Rajtlista!$B:$I,6,FALSE),"")</f>
        <v/>
      </c>
      <c r="K77" s="256" t="str">
        <f>IFERROR(VLOOKUP($E77,'Nevezési lista'!$C$4:$K$113,6,FALSE),"")</f>
        <v/>
      </c>
      <c r="L77" s="299" t="str">
        <f>IFERROR(VLOOKUP($E77,Beíró!$B:$T,10,FALSE),"")</f>
        <v/>
      </c>
      <c r="M77" s="300" t="str">
        <f>IFERROR(VLOOKUP($E77,Beíró!$B:$T,11,FALSE),"")</f>
        <v/>
      </c>
      <c r="N77" s="300" t="str">
        <f>IFERROR(VLOOKUP($E77,Beíró!$B:$T,12,FALSE),"")</f>
        <v/>
      </c>
      <c r="O77" s="301" t="str">
        <f>IFERROR(VLOOKUP($E77,Beíró!$B:$T,13,FALSE),"")</f>
        <v/>
      </c>
      <c r="P77" s="303">
        <f>IFERROR(VLOOKUP($E77,Beíró!$B:$T,17,FALSE),0)</f>
        <v>0</v>
      </c>
      <c r="Q77" s="365" t="str">
        <f t="shared" ref="Q77" si="53">IF((P77-P74)&gt;0,P77-P74,"-")</f>
        <v>-</v>
      </c>
      <c r="R77" s="366"/>
      <c r="S77" s="82" t="str">
        <f>IFERROR(IF(VLOOKUP(E77,Beíró!B:T,18,FALSE)-D77=0,"ok","hiba"),"")</f>
        <v/>
      </c>
      <c r="T77" s="82" t="str">
        <f>IFERROR(IF(VLOOKUP(E77,Beíró!B:T,16,FALSE)-P77=0,"ok","hiba"),"")</f>
        <v/>
      </c>
    </row>
    <row r="78" spans="3:20" ht="14.25" customHeight="1" outlineLevel="1" x14ac:dyDescent="0.25">
      <c r="C78" s="364" t="s">
        <v>12</v>
      </c>
      <c r="D78" s="256">
        <v>5</v>
      </c>
      <c r="E78" s="256" t="str">
        <f>IFERROR(VLOOKUP(D78,'Eredmények rsz szerint'!R77:T91,2,FALSE),"")</f>
        <v/>
      </c>
      <c r="F78" s="255" t="str">
        <f>IFERROR(VLOOKUP($E78,Rajtlista!$B:$I,2,FALSE),"")</f>
        <v/>
      </c>
      <c r="G78" s="256" t="str">
        <f t="shared" si="50"/>
        <v>4.</v>
      </c>
      <c r="H78" s="256" t="str">
        <f>IFERROR(VLOOKUP($E78,Rajtlista!$B:$I,4,FALSE),"")</f>
        <v/>
      </c>
      <c r="I78" s="331" t="str">
        <f>IFERROR(VLOOKUP($E78,Rajtlista!$B:$I,5,FALSE),"")</f>
        <v/>
      </c>
      <c r="J78" s="331" t="str">
        <f>IFERROR(VLOOKUP($E78,Rajtlista!$B:$I,6,FALSE),"")</f>
        <v/>
      </c>
      <c r="K78" s="256" t="str">
        <f>IFERROR(VLOOKUP($E78,'Nevezési lista'!$C$4:$K$113,6,FALSE),"")</f>
        <v/>
      </c>
      <c r="L78" s="299" t="str">
        <f>IFERROR(VLOOKUP($E78,Beíró!$B:$T,10,FALSE),"")</f>
        <v/>
      </c>
      <c r="M78" s="300" t="str">
        <f>IFERROR(VLOOKUP($E78,Beíró!$B:$T,11,FALSE),"")</f>
        <v/>
      </c>
      <c r="N78" s="300" t="str">
        <f>IFERROR(VLOOKUP($E78,Beíró!$B:$T,12,FALSE),"")</f>
        <v/>
      </c>
      <c r="O78" s="301" t="str">
        <f>IFERROR(VLOOKUP($E78,Beíró!$B:$T,13,FALSE),"")</f>
        <v/>
      </c>
      <c r="P78" s="303">
        <f>IFERROR(VLOOKUP($E78,Beíró!$B:$T,17,FALSE),0)</f>
        <v>0</v>
      </c>
      <c r="Q78" s="365" t="str">
        <f t="shared" ref="Q78" si="54">IF((P78-P74)&gt;0,P78-P74,"-")</f>
        <v>-</v>
      </c>
      <c r="R78" s="366"/>
      <c r="S78" s="82" t="str">
        <f>IFERROR(IF(VLOOKUP(E78,Beíró!B:T,18,FALSE)-D78=0,"ok","hiba"),"")</f>
        <v/>
      </c>
      <c r="T78" s="82" t="str">
        <f>IFERROR(IF(VLOOKUP(E78,Beíró!B:T,16,FALSE)-P78=0,"ok","hiba"),"")</f>
        <v/>
      </c>
    </row>
    <row r="79" spans="3:20" ht="14.25" hidden="1" customHeight="1" outlineLevel="1" x14ac:dyDescent="0.25">
      <c r="C79" s="364" t="s">
        <v>13</v>
      </c>
      <c r="D79" s="256">
        <v>6</v>
      </c>
      <c r="E79" s="256" t="str">
        <f>IFERROR(VLOOKUP(D79,'Eredmények rsz szerint'!R77:T91,2,FALSE),"")</f>
        <v/>
      </c>
      <c r="F79" s="255" t="str">
        <f>IFERROR(VLOOKUP($E79,Rajtlista!$B:$I,2,FALSE),"")</f>
        <v/>
      </c>
      <c r="G79" s="256" t="str">
        <f t="shared" si="50"/>
        <v>5.</v>
      </c>
      <c r="H79" s="256" t="str">
        <f>IFERROR(VLOOKUP($E79,Rajtlista!$B:$I,4,FALSE),"")</f>
        <v/>
      </c>
      <c r="I79" s="331" t="str">
        <f>IFERROR(VLOOKUP($E79,Rajtlista!$B:$I,5,FALSE),"")</f>
        <v/>
      </c>
      <c r="J79" s="331" t="str">
        <f>IFERROR(VLOOKUP($E79,Rajtlista!$B:$I,6,FALSE),"")</f>
        <v/>
      </c>
      <c r="K79" s="256" t="str">
        <f>IFERROR(VLOOKUP($E79,'Nevezési lista'!$C$4:$K$113,6,FALSE),"")</f>
        <v/>
      </c>
      <c r="L79" s="299" t="str">
        <f>IFERROR(VLOOKUP($E79,Beíró!$B:$T,10,FALSE),"")</f>
        <v/>
      </c>
      <c r="M79" s="300" t="str">
        <f>IFERROR(VLOOKUP($E79,Beíró!$B:$T,11,FALSE),"")</f>
        <v/>
      </c>
      <c r="N79" s="300" t="str">
        <f>IFERROR(VLOOKUP($E79,Beíró!$B:$T,12,FALSE),"")</f>
        <v/>
      </c>
      <c r="O79" s="301" t="str">
        <f>IFERROR(VLOOKUP($E79,Beíró!$B:$T,13,FALSE),"")</f>
        <v/>
      </c>
      <c r="P79" s="303">
        <f>IFERROR(VLOOKUP($E79,Beíró!$B:$T,17,FALSE),0)</f>
        <v>0</v>
      </c>
      <c r="Q79" s="365" t="str">
        <f t="shared" ref="Q79" si="55">IF((P79-P74)&gt;0,P79-P74,"-")</f>
        <v>-</v>
      </c>
      <c r="R79" s="366"/>
      <c r="S79" s="82" t="str">
        <f>IFERROR(IF(VLOOKUP(E79,Beíró!B:T,18,FALSE)-D79=0,"ok","hiba"),"")</f>
        <v/>
      </c>
      <c r="T79" s="82" t="str">
        <f>IFERROR(IF(VLOOKUP(E79,Beíró!B:T,16,FALSE)-P79=0,"ok","hiba"),"")</f>
        <v/>
      </c>
    </row>
    <row r="80" spans="3:20" ht="14.25" hidden="1" customHeight="1" outlineLevel="1" x14ac:dyDescent="0.25">
      <c r="C80" s="364" t="s">
        <v>14</v>
      </c>
      <c r="D80" s="256">
        <v>7</v>
      </c>
      <c r="E80" s="256" t="str">
        <f>IFERROR(VLOOKUP(D80,'Eredmények rsz szerint'!R77:T91,2,FALSE),"")</f>
        <v/>
      </c>
      <c r="F80" s="255" t="str">
        <f>IFERROR(VLOOKUP($E80,Rajtlista!$B:$I,2,FALSE),"")</f>
        <v/>
      </c>
      <c r="G80" s="256" t="str">
        <f t="shared" si="50"/>
        <v>6.</v>
      </c>
      <c r="H80" s="256" t="str">
        <f>IFERROR(VLOOKUP($E80,Rajtlista!$B:$I,4,FALSE),"")</f>
        <v/>
      </c>
      <c r="I80" s="331" t="str">
        <f>IFERROR(VLOOKUP($E80,Rajtlista!$B:$I,5,FALSE),"")</f>
        <v/>
      </c>
      <c r="J80" s="331" t="str">
        <f>IFERROR(VLOOKUP($E80,Rajtlista!$B:$I,6,FALSE),"")</f>
        <v/>
      </c>
      <c r="K80" s="256" t="str">
        <f>IFERROR(VLOOKUP($E80,'Nevezési lista'!$C$4:$K$113,6,FALSE),"")</f>
        <v/>
      </c>
      <c r="L80" s="299" t="str">
        <f>IFERROR(VLOOKUP($E80,Beíró!$B:$T,10,FALSE),"")</f>
        <v/>
      </c>
      <c r="M80" s="300" t="str">
        <f>IFERROR(VLOOKUP($E80,Beíró!$B:$T,11,FALSE),"")</f>
        <v/>
      </c>
      <c r="N80" s="300" t="str">
        <f>IFERROR(VLOOKUP($E80,Beíró!$B:$T,12,FALSE),"")</f>
        <v/>
      </c>
      <c r="O80" s="301" t="str">
        <f>IFERROR(VLOOKUP($E80,Beíró!$B:$T,13,FALSE),"")</f>
        <v/>
      </c>
      <c r="P80" s="303">
        <f>IFERROR(VLOOKUP($E80,Beíró!$B:$T,17,FALSE),0)</f>
        <v>0</v>
      </c>
      <c r="Q80" s="365" t="str">
        <f t="shared" ref="Q80" si="56">IF((P80-P74)&gt;0,P80-P74,"-")</f>
        <v>-</v>
      </c>
      <c r="R80" s="366"/>
      <c r="S80" s="82" t="str">
        <f>IFERROR(IF(VLOOKUP(E80,Beíró!B:T,18,FALSE)-D80=0,"ok","hiba"),"")</f>
        <v/>
      </c>
      <c r="T80" s="82" t="str">
        <f>IFERROR(IF(VLOOKUP(E80,Beíró!B:T,16,FALSE)-P80=0,"ok","hiba"),"")</f>
        <v/>
      </c>
    </row>
    <row r="81" spans="3:20" ht="14.25" hidden="1" customHeight="1" outlineLevel="1" x14ac:dyDescent="0.25">
      <c r="C81" s="364" t="s">
        <v>15</v>
      </c>
      <c r="D81" s="256">
        <v>8</v>
      </c>
      <c r="E81" s="256" t="str">
        <f>IFERROR(VLOOKUP(D81,'Eredmények rsz szerint'!R77:T91,2,FALSE),"")</f>
        <v/>
      </c>
      <c r="F81" s="255" t="str">
        <f>IFERROR(VLOOKUP($E81,Rajtlista!$B:$I,2,FALSE),"")</f>
        <v/>
      </c>
      <c r="G81" s="256" t="str">
        <f t="shared" si="50"/>
        <v>7.</v>
      </c>
      <c r="H81" s="256" t="str">
        <f>IFERROR(VLOOKUP($E81,Rajtlista!$B:$I,4,FALSE),"")</f>
        <v/>
      </c>
      <c r="I81" s="331" t="str">
        <f>IFERROR(VLOOKUP($E81,Rajtlista!$B:$I,5,FALSE),"")</f>
        <v/>
      </c>
      <c r="J81" s="331" t="str">
        <f>IFERROR(VLOOKUP($E81,Rajtlista!$B:$I,6,FALSE),"")</f>
        <v/>
      </c>
      <c r="K81" s="256" t="str">
        <f>IFERROR(VLOOKUP($E81,'Nevezési lista'!$C$4:$K$113,6,FALSE),"")</f>
        <v/>
      </c>
      <c r="L81" s="299" t="str">
        <f>IFERROR(VLOOKUP($E81,Beíró!$B:$T,10,FALSE),"")</f>
        <v/>
      </c>
      <c r="M81" s="300" t="str">
        <f>IFERROR(VLOOKUP($E81,Beíró!$B:$T,11,FALSE),"")</f>
        <v/>
      </c>
      <c r="N81" s="300" t="str">
        <f>IFERROR(VLOOKUP($E81,Beíró!$B:$T,12,FALSE),"")</f>
        <v/>
      </c>
      <c r="O81" s="301" t="str">
        <f>IFERROR(VLOOKUP($E81,Beíró!$B:$T,13,FALSE),"")</f>
        <v/>
      </c>
      <c r="P81" s="303">
        <f>IFERROR(VLOOKUP($E81,Beíró!$B:$T,17,FALSE),0)</f>
        <v>0</v>
      </c>
      <c r="Q81" s="365" t="str">
        <f t="shared" ref="Q81" si="57">IF((P81-P74)&gt;0,P81-P74,"-")</f>
        <v>-</v>
      </c>
      <c r="R81" s="366"/>
      <c r="S81" s="82" t="str">
        <f>IFERROR(IF(VLOOKUP(E81,Beíró!B:T,18,FALSE)-D81=0,"ok","hiba"),"")</f>
        <v/>
      </c>
      <c r="T81" s="82" t="str">
        <f>IFERROR(IF(VLOOKUP(E81,Beíró!B:T,16,FALSE)-P81=0,"ok","hiba"),"")</f>
        <v/>
      </c>
    </row>
    <row r="82" spans="3:20" ht="14.25" hidden="1" customHeight="1" outlineLevel="1" x14ac:dyDescent="0.25">
      <c r="C82" s="364" t="s">
        <v>16</v>
      </c>
      <c r="D82" s="256">
        <v>9</v>
      </c>
      <c r="E82" s="256" t="str">
        <f>IFERROR(VLOOKUP(D82,'Eredmények rsz szerint'!R77:T91,2,FALSE),"")</f>
        <v/>
      </c>
      <c r="F82" s="255" t="str">
        <f>IFERROR(VLOOKUP($E82,Rajtlista!$B:$I,2,FALSE),"")</f>
        <v/>
      </c>
      <c r="G82" s="256" t="str">
        <f t="shared" si="50"/>
        <v>8.</v>
      </c>
      <c r="H82" s="256" t="str">
        <f>IFERROR(VLOOKUP($E82,Rajtlista!$B:$I,4,FALSE),"")</f>
        <v/>
      </c>
      <c r="I82" s="331" t="str">
        <f>IFERROR(VLOOKUP($E82,Rajtlista!$B:$I,5,FALSE),"")</f>
        <v/>
      </c>
      <c r="J82" s="331" t="str">
        <f>IFERROR(VLOOKUP($E82,Rajtlista!$B:$I,6,FALSE),"")</f>
        <v/>
      </c>
      <c r="K82" s="256" t="str">
        <f>IFERROR(VLOOKUP($E82,'Nevezési lista'!$C$4:$K$113,6,FALSE),"")</f>
        <v/>
      </c>
      <c r="L82" s="299" t="str">
        <f>IFERROR(VLOOKUP($E82,Beíró!$B:$T,10,FALSE),"")</f>
        <v/>
      </c>
      <c r="M82" s="300" t="str">
        <f>IFERROR(VLOOKUP($E82,Beíró!$B:$T,11,FALSE),"")</f>
        <v/>
      </c>
      <c r="N82" s="300" t="str">
        <f>IFERROR(VLOOKUP($E82,Beíró!$B:$T,12,FALSE),"")</f>
        <v/>
      </c>
      <c r="O82" s="301" t="str">
        <f>IFERROR(VLOOKUP($E82,Beíró!$B:$T,13,FALSE),"")</f>
        <v/>
      </c>
      <c r="P82" s="303">
        <f>IFERROR(VLOOKUP($E82,Beíró!$B:$T,17,FALSE),0)</f>
        <v>0</v>
      </c>
      <c r="Q82" s="365" t="str">
        <f t="shared" ref="Q82" si="58">IF((P82-P74)&gt;0,P82-P74,"-")</f>
        <v>-</v>
      </c>
      <c r="R82" s="366"/>
      <c r="S82" s="82" t="str">
        <f>IFERROR(IF(VLOOKUP(E82,Beíró!B:T,18,FALSE)-D82=0,"ok","hiba"),"")</f>
        <v/>
      </c>
      <c r="T82" s="82" t="str">
        <f>IFERROR(IF(VLOOKUP(E82,Beíró!B:T,16,FALSE)-P82=0,"ok","hiba"),"")</f>
        <v/>
      </c>
    </row>
    <row r="83" spans="3:20" ht="14.25" hidden="1" customHeight="1" outlineLevel="1" x14ac:dyDescent="0.25">
      <c r="C83" s="364" t="s">
        <v>17</v>
      </c>
      <c r="D83" s="256">
        <v>10</v>
      </c>
      <c r="E83" s="256" t="str">
        <f>IFERROR(VLOOKUP(D83,'Eredmények rsz szerint'!R77:T91,2,FALSE),"")</f>
        <v/>
      </c>
      <c r="F83" s="255" t="str">
        <f>IFERROR(VLOOKUP($E83,Rajtlista!$B:$I,2,FALSE),"")</f>
        <v/>
      </c>
      <c r="G83" s="256" t="str">
        <f t="shared" si="50"/>
        <v>9.</v>
      </c>
      <c r="H83" s="256" t="str">
        <f>IFERROR(VLOOKUP($E83,Rajtlista!$B:$I,4,FALSE),"")</f>
        <v/>
      </c>
      <c r="I83" s="331" t="str">
        <f>IFERROR(VLOOKUP($E83,Rajtlista!$B:$I,5,FALSE),"")</f>
        <v/>
      </c>
      <c r="J83" s="331" t="str">
        <f>IFERROR(VLOOKUP($E83,Rajtlista!$B:$I,6,FALSE),"")</f>
        <v/>
      </c>
      <c r="K83" s="256" t="str">
        <f>IFERROR(VLOOKUP($E83,'Nevezési lista'!$C$4:$K$113,6,FALSE),"")</f>
        <v/>
      </c>
      <c r="L83" s="299" t="str">
        <f>IFERROR(VLOOKUP($E83,Beíró!$B:$T,10,FALSE),"")</f>
        <v/>
      </c>
      <c r="M83" s="300" t="str">
        <f>IFERROR(VLOOKUP($E83,Beíró!$B:$T,11,FALSE),"")</f>
        <v/>
      </c>
      <c r="N83" s="300" t="str">
        <f>IFERROR(VLOOKUP($E83,Beíró!$B:$T,12,FALSE),"")</f>
        <v/>
      </c>
      <c r="O83" s="301" t="str">
        <f>IFERROR(VLOOKUP($E83,Beíró!$B:$T,13,FALSE),"")</f>
        <v/>
      </c>
      <c r="P83" s="303">
        <f>IFERROR(VLOOKUP($E83,Beíró!$B:$T,17,FALSE),0)</f>
        <v>0</v>
      </c>
      <c r="Q83" s="365" t="str">
        <f t="shared" ref="Q83" si="59">IF((P83-P74)&gt;0,P83-P74,"-")</f>
        <v>-</v>
      </c>
      <c r="R83" s="366"/>
      <c r="S83" s="82" t="str">
        <f>IFERROR(IF(VLOOKUP(E83,Beíró!B:T,18,FALSE)-D83=0,"ok","hiba"),"")</f>
        <v/>
      </c>
      <c r="T83" s="82" t="str">
        <f>IFERROR(IF(VLOOKUP(E83,Beíró!B:T,16,FALSE)-P83=0,"ok","hiba"),"")</f>
        <v/>
      </c>
    </row>
    <row r="84" spans="3:20" ht="14.25" hidden="1" customHeight="1" outlineLevel="1" x14ac:dyDescent="0.25">
      <c r="C84" s="364" t="s">
        <v>18</v>
      </c>
      <c r="D84" s="256">
        <v>11</v>
      </c>
      <c r="E84" s="256" t="str">
        <f>IFERROR(VLOOKUP(D84,'Eredmények rsz szerint'!R77:T91,2,FALSE),"")</f>
        <v/>
      </c>
      <c r="F84" s="255" t="str">
        <f>IFERROR(VLOOKUP($E84,Rajtlista!$B:$I,2,FALSE),"")</f>
        <v/>
      </c>
      <c r="G84" s="256" t="str">
        <f t="shared" si="50"/>
        <v>10.</v>
      </c>
      <c r="H84" s="256" t="str">
        <f>IFERROR(VLOOKUP($E84,Rajtlista!$B:$I,4,FALSE),"")</f>
        <v/>
      </c>
      <c r="I84" s="331" t="str">
        <f>IFERROR(VLOOKUP($E84,Rajtlista!$B:$I,5,FALSE),"")</f>
        <v/>
      </c>
      <c r="J84" s="331" t="str">
        <f>IFERROR(VLOOKUP($E84,Rajtlista!$B:$I,6,FALSE),"")</f>
        <v/>
      </c>
      <c r="K84" s="256" t="str">
        <f>IFERROR(VLOOKUP($E84,'Nevezési lista'!$C$4:$K$113,6,FALSE),"")</f>
        <v/>
      </c>
      <c r="L84" s="299" t="str">
        <f>IFERROR(VLOOKUP($E84,Beíró!$B:$T,10,FALSE),"")</f>
        <v/>
      </c>
      <c r="M84" s="300" t="str">
        <f>IFERROR(VLOOKUP($E84,Beíró!$B:$T,11,FALSE),"")</f>
        <v/>
      </c>
      <c r="N84" s="300" t="str">
        <f>IFERROR(VLOOKUP($E84,Beíró!$B:$T,12,FALSE),"")</f>
        <v/>
      </c>
      <c r="O84" s="301" t="str">
        <f>IFERROR(VLOOKUP($E84,Beíró!$B:$T,13,FALSE),"")</f>
        <v/>
      </c>
      <c r="P84" s="303">
        <f>IFERROR(VLOOKUP($E84,Beíró!$B:$T,17,FALSE),0)</f>
        <v>0</v>
      </c>
      <c r="Q84" s="365" t="str">
        <f t="shared" ref="Q84" si="60">IF((P84-P74)&gt;0,P84-P74,"-")</f>
        <v>-</v>
      </c>
      <c r="R84" s="366"/>
      <c r="S84" s="82" t="str">
        <f>IFERROR(IF(VLOOKUP(E84,Beíró!B:T,18,FALSE)-D84=0,"ok","hiba"),"")</f>
        <v/>
      </c>
      <c r="T84" s="82" t="str">
        <f>IFERROR(IF(VLOOKUP(E84,Beíró!B:T,16,FALSE)-P84=0,"ok","hiba"),"")</f>
        <v/>
      </c>
    </row>
    <row r="85" spans="3:20" ht="14.25" hidden="1" customHeight="1" outlineLevel="1" x14ac:dyDescent="0.25">
      <c r="C85" s="364" t="s">
        <v>19</v>
      </c>
      <c r="D85" s="256">
        <v>12</v>
      </c>
      <c r="E85" s="256" t="str">
        <f>IFERROR(VLOOKUP(D85,'Eredmények rsz szerint'!R77:T91,2,FALSE),"")</f>
        <v/>
      </c>
      <c r="F85" s="255" t="str">
        <f>IFERROR(VLOOKUP($E85,Rajtlista!$B:$I,2,FALSE),"")</f>
        <v/>
      </c>
      <c r="G85" s="256" t="str">
        <f t="shared" si="50"/>
        <v>11.</v>
      </c>
      <c r="H85" s="256" t="str">
        <f>IFERROR(VLOOKUP($E85,Rajtlista!$B:$I,4,FALSE),"")</f>
        <v/>
      </c>
      <c r="I85" s="331" t="str">
        <f>IFERROR(VLOOKUP($E85,Rajtlista!$B:$I,5,FALSE),"")</f>
        <v/>
      </c>
      <c r="J85" s="331" t="str">
        <f>IFERROR(VLOOKUP($E85,Rajtlista!$B:$I,6,FALSE),"")</f>
        <v/>
      </c>
      <c r="K85" s="256" t="str">
        <f>IFERROR(VLOOKUP($E85,'Nevezési lista'!$C$4:$K$113,6,FALSE),"")</f>
        <v/>
      </c>
      <c r="L85" s="299" t="str">
        <f>IFERROR(VLOOKUP($E85,Beíró!$B:$T,10,FALSE),"")</f>
        <v/>
      </c>
      <c r="M85" s="300" t="str">
        <f>IFERROR(VLOOKUP($E85,Beíró!$B:$T,11,FALSE),"")</f>
        <v/>
      </c>
      <c r="N85" s="300" t="str">
        <f>IFERROR(VLOOKUP($E85,Beíró!$B:$T,12,FALSE),"")</f>
        <v/>
      </c>
      <c r="O85" s="301" t="str">
        <f>IFERROR(VLOOKUP($E85,Beíró!$B:$T,13,FALSE),"")</f>
        <v/>
      </c>
      <c r="P85" s="303">
        <f>IFERROR(VLOOKUP($E85,Beíró!$B:$T,17,FALSE),0)</f>
        <v>0</v>
      </c>
      <c r="Q85" s="365" t="str">
        <f t="shared" ref="Q85" si="61">IF((P85-P74)&gt;0,P85-P74,"-")</f>
        <v>-</v>
      </c>
      <c r="R85" s="366"/>
      <c r="S85" s="82" t="str">
        <f>IFERROR(IF(VLOOKUP(E85,Beíró!B:T,18,FALSE)-D85=0,"ok","hiba"),"")</f>
        <v/>
      </c>
      <c r="T85" s="82" t="str">
        <f>IFERROR(IF(VLOOKUP(E85,Beíró!B:T,16,FALSE)-P85=0,"ok","hiba"),"")</f>
        <v/>
      </c>
    </row>
    <row r="86" spans="3:20" ht="14.25" hidden="1" customHeight="1" outlineLevel="1" x14ac:dyDescent="0.25">
      <c r="C86" s="364" t="s">
        <v>20</v>
      </c>
      <c r="D86" s="256">
        <v>13</v>
      </c>
      <c r="E86" s="256" t="str">
        <f>IFERROR(VLOOKUP(D86,'Eredmények rsz szerint'!R77:T91,2,FALSE),"")</f>
        <v/>
      </c>
      <c r="F86" s="255" t="str">
        <f>IFERROR(VLOOKUP($E86,Rajtlista!$B:$I,2,FALSE),"")</f>
        <v/>
      </c>
      <c r="G86" s="256" t="str">
        <f t="shared" si="50"/>
        <v>12.</v>
      </c>
      <c r="H86" s="256" t="str">
        <f>IFERROR(VLOOKUP($E86,Rajtlista!$B:$I,4,FALSE),"")</f>
        <v/>
      </c>
      <c r="I86" s="331" t="str">
        <f>IFERROR(VLOOKUP($E86,Rajtlista!$B:$I,5,FALSE),"")</f>
        <v/>
      </c>
      <c r="J86" s="331" t="str">
        <f>IFERROR(VLOOKUP($E86,Rajtlista!$B:$I,6,FALSE),"")</f>
        <v/>
      </c>
      <c r="K86" s="256" t="str">
        <f>IFERROR(VLOOKUP($E86,'Nevezési lista'!$C$4:$K$113,6,FALSE),"")</f>
        <v/>
      </c>
      <c r="L86" s="299" t="str">
        <f>IFERROR(VLOOKUP($E86,Beíró!$B:$T,10,FALSE),"")</f>
        <v/>
      </c>
      <c r="M86" s="300" t="str">
        <f>IFERROR(VLOOKUP($E86,Beíró!$B:$T,11,FALSE),"")</f>
        <v/>
      </c>
      <c r="N86" s="300" t="str">
        <f>IFERROR(VLOOKUP($E86,Beíró!$B:$T,12,FALSE),"")</f>
        <v/>
      </c>
      <c r="O86" s="301" t="str">
        <f>IFERROR(VLOOKUP($E86,Beíró!$B:$T,13,FALSE),"")</f>
        <v/>
      </c>
      <c r="P86" s="303">
        <f>IFERROR(VLOOKUP($E86,Beíró!$B:$T,17,FALSE),0)</f>
        <v>0</v>
      </c>
      <c r="Q86" s="365" t="str">
        <f t="shared" ref="Q86" si="62">IF((P86-P74)&gt;0,P86-P74,"-")</f>
        <v>-</v>
      </c>
      <c r="R86" s="366"/>
      <c r="S86" s="82" t="str">
        <f>IFERROR(IF(VLOOKUP(E86,Beíró!B:T,18,FALSE)-D86=0,"ok","hiba"),"")</f>
        <v/>
      </c>
      <c r="T86" s="82" t="str">
        <f>IFERROR(IF(VLOOKUP(E86,Beíró!B:T,16,FALSE)-P86=0,"ok","hiba"),"")</f>
        <v/>
      </c>
    </row>
    <row r="87" spans="3:20" ht="14.25" hidden="1" customHeight="1" outlineLevel="1" x14ac:dyDescent="0.25">
      <c r="C87" s="364" t="s">
        <v>21</v>
      </c>
      <c r="D87" s="256">
        <v>14</v>
      </c>
      <c r="E87" s="256" t="str">
        <f>IFERROR(VLOOKUP(D87,'Eredmények rsz szerint'!R77:T91,2,FALSE),"")</f>
        <v/>
      </c>
      <c r="F87" s="255" t="str">
        <f>IFERROR(VLOOKUP($E87,Rajtlista!$B:$I,2,FALSE),"")</f>
        <v/>
      </c>
      <c r="G87" s="256" t="str">
        <f t="shared" si="50"/>
        <v>13.</v>
      </c>
      <c r="H87" s="256" t="str">
        <f>IFERROR(VLOOKUP($E87,Rajtlista!$B:$I,4,FALSE),"")</f>
        <v/>
      </c>
      <c r="I87" s="331" t="str">
        <f>IFERROR(VLOOKUP($E87,Rajtlista!$B:$I,5,FALSE),"")</f>
        <v/>
      </c>
      <c r="J87" s="331" t="str">
        <f>IFERROR(VLOOKUP($E87,Rajtlista!$B:$I,6,FALSE),"")</f>
        <v/>
      </c>
      <c r="K87" s="256" t="str">
        <f>IFERROR(VLOOKUP($E87,'Nevezési lista'!$C$4:$K$113,6,FALSE),"")</f>
        <v/>
      </c>
      <c r="L87" s="299" t="str">
        <f>IFERROR(VLOOKUP($E87,Beíró!$B:$T,10,FALSE),"")</f>
        <v/>
      </c>
      <c r="M87" s="300" t="str">
        <f>IFERROR(VLOOKUP($E87,Beíró!$B:$T,11,FALSE),"")</f>
        <v/>
      </c>
      <c r="N87" s="300" t="str">
        <f>IFERROR(VLOOKUP($E87,Beíró!$B:$T,12,FALSE),"")</f>
        <v/>
      </c>
      <c r="O87" s="301" t="str">
        <f>IFERROR(VLOOKUP($E87,Beíró!$B:$T,13,FALSE),"")</f>
        <v/>
      </c>
      <c r="P87" s="303">
        <f>IFERROR(VLOOKUP($E87,Beíró!$B:$T,17,FALSE),0)</f>
        <v>0</v>
      </c>
      <c r="Q87" s="365" t="str">
        <f t="shared" ref="Q87" si="63">IF((P87-P74)&gt;0,P87-P74,"-")</f>
        <v>-</v>
      </c>
      <c r="R87" s="366"/>
      <c r="S87" s="82" t="str">
        <f>IFERROR(IF(VLOOKUP(E87,Beíró!B:T,18,FALSE)-D87=0,"ok","hiba"),"")</f>
        <v/>
      </c>
      <c r="T87" s="82" t="str">
        <f>IFERROR(IF(VLOOKUP(E87,Beíró!B:T,16,FALSE)-P87=0,"ok","hiba"),"")</f>
        <v/>
      </c>
    </row>
    <row r="88" spans="3:20" ht="14.25" hidden="1" customHeight="1" outlineLevel="1" x14ac:dyDescent="0.25">
      <c r="C88" s="364" t="s">
        <v>22</v>
      </c>
      <c r="D88" s="256">
        <v>15</v>
      </c>
      <c r="E88" s="256" t="str">
        <f>IFERROR(VLOOKUP(D88,'Eredmények rsz szerint'!R77:T91,2,FALSE),"")</f>
        <v/>
      </c>
      <c r="F88" s="255" t="str">
        <f>IFERROR(VLOOKUP($E88,Rajtlista!$B:$I,2,FALSE),"")</f>
        <v/>
      </c>
      <c r="G88" s="256" t="str">
        <f t="shared" si="50"/>
        <v>14.</v>
      </c>
      <c r="H88" s="256" t="str">
        <f>IFERROR(VLOOKUP($E88,Rajtlista!$B:$I,4,FALSE),"")</f>
        <v/>
      </c>
      <c r="I88" s="331" t="str">
        <f>IFERROR(VLOOKUP($E88,Rajtlista!$B:$I,5,FALSE),"")</f>
        <v/>
      </c>
      <c r="J88" s="331" t="str">
        <f>IFERROR(VLOOKUP($E88,Rajtlista!$B:$I,6,FALSE),"")</f>
        <v/>
      </c>
      <c r="K88" s="256" t="str">
        <f>IFERROR(VLOOKUP($E88,'Nevezési lista'!$C$4:$K$113,6,FALSE),"")</f>
        <v/>
      </c>
      <c r="L88" s="299" t="str">
        <f>IFERROR(VLOOKUP($E88,Beíró!$B:$T,10,FALSE),"")</f>
        <v/>
      </c>
      <c r="M88" s="300" t="str">
        <f>IFERROR(VLOOKUP($E88,Beíró!$B:$T,11,FALSE),"")</f>
        <v/>
      </c>
      <c r="N88" s="300" t="str">
        <f>IFERROR(VLOOKUP($E88,Beíró!$B:$T,12,FALSE),"")</f>
        <v/>
      </c>
      <c r="O88" s="301" t="str">
        <f>IFERROR(VLOOKUP($E88,Beíró!$B:$T,13,FALSE),"")</f>
        <v/>
      </c>
      <c r="P88" s="303">
        <f>IFERROR(VLOOKUP($E88,Beíró!$B:$T,17,FALSE),0)</f>
        <v>0</v>
      </c>
      <c r="Q88" s="365" t="str">
        <f t="shared" ref="Q88" si="64">IF((P88-P74)&gt;0,P88-P74,"-")</f>
        <v>-</v>
      </c>
      <c r="R88" s="366"/>
      <c r="S88" s="82" t="str">
        <f>IFERROR(IF(VLOOKUP(E88,Beíró!B:T,18,FALSE)-D88=0,"ok","hiba"),"")</f>
        <v/>
      </c>
      <c r="T88" s="82" t="str">
        <f>IFERROR(IF(VLOOKUP(E88,Beíró!B:T,16,FALSE)-P88=0,"ok","hiba"),"")</f>
        <v/>
      </c>
    </row>
    <row r="89" spans="3:20" ht="14.25" customHeight="1" outlineLevel="1" thickBot="1" x14ac:dyDescent="0.3">
      <c r="C89" s="334"/>
      <c r="D89" s="336"/>
      <c r="E89" s="367">
        <v>0</v>
      </c>
      <c r="F89" s="335"/>
      <c r="G89" s="336"/>
      <c r="H89" s="336"/>
      <c r="I89" s="336"/>
      <c r="J89" s="336"/>
      <c r="K89" s="336"/>
      <c r="L89" s="337"/>
      <c r="M89" s="337"/>
      <c r="N89" s="337"/>
      <c r="O89" s="337"/>
      <c r="P89" s="339"/>
      <c r="Q89" s="368"/>
      <c r="R89" s="357"/>
      <c r="S89" s="82" t="str">
        <f>IFERROR(IF(VLOOKUP(E89,Beíró!B:T,18,FALSE)-D89=0,"ok","hiba"),"")</f>
        <v>ok</v>
      </c>
      <c r="T89" s="82" t="str">
        <f>IFERROR(IF(VLOOKUP(E89,Beíró!B:T,16,FALSE)-P89=0,"ok","hiba"),"")</f>
        <v>ok</v>
      </c>
    </row>
    <row r="90" spans="3:20" s="359" customFormat="1" ht="14.25" customHeight="1" x14ac:dyDescent="0.25">
      <c r="C90" s="369"/>
      <c r="D90" s="370"/>
      <c r="E90" s="370" t="str">
        <f>+Rajtlista!B93</f>
        <v>III. kcs. Fiú (2007-2008) - 1,5 km klasszikus</v>
      </c>
      <c r="F90" s="371"/>
      <c r="G90" s="370"/>
      <c r="H90" s="370"/>
      <c r="I90" s="370"/>
      <c r="J90" s="372"/>
      <c r="K90" s="373" t="str">
        <f>IFERROR(VLOOKUP($E90,'Nevezési lista'!C88:K197,6,FALSE),"")</f>
        <v/>
      </c>
      <c r="L90" s="374" t="e">
        <f>'Lövészet beíró'!G90</f>
        <v>#N/A</v>
      </c>
      <c r="M90" s="281" t="e">
        <f>'Lövészet beíró'!H90</f>
        <v>#N/A</v>
      </c>
      <c r="N90" s="281" t="e">
        <f>'Lövészet beíró'!I90</f>
        <v>#N/A</v>
      </c>
      <c r="O90" s="282" t="e">
        <f>'Lövészet beíró'!J90</f>
        <v>#N/A</v>
      </c>
      <c r="P90" s="375"/>
      <c r="Q90" s="376"/>
      <c r="R90" s="357"/>
      <c r="S90" s="358" t="str">
        <f>IFERROR(IF(VLOOKUP(E90,Beíró!B:T,18,FALSE)-D90=0,"ok","hiba"),"")</f>
        <v>ok</v>
      </c>
      <c r="T90" s="358" t="str">
        <f>IFERROR(IF(VLOOKUP(E90,Beíró!B:T,16,FALSE)-P90=0,"ok","hiba"),"")</f>
        <v>ok</v>
      </c>
    </row>
    <row r="91" spans="3:20" ht="14.25" customHeight="1" outlineLevel="1" x14ac:dyDescent="0.25">
      <c r="C91" s="360" t="s">
        <v>5</v>
      </c>
      <c r="D91" s="288">
        <v>1</v>
      </c>
      <c r="E91" s="253" t="str">
        <f>IFERROR(VLOOKUP(D91,'Eredmények rsz szerint'!R94:T111,2,FALSE),"")</f>
        <v/>
      </c>
      <c r="F91" s="287" t="str">
        <f>IFERROR(VLOOKUP($E91,Rajtlista!$B:$I,2,FALSE),"")</f>
        <v/>
      </c>
      <c r="G91" s="288">
        <f>+C90</f>
        <v>0</v>
      </c>
      <c r="H91" s="288" t="str">
        <f>IFERROR(VLOOKUP($E91,Rajtlista!$B:$I,4,FALSE),"")</f>
        <v/>
      </c>
      <c r="I91" s="328" t="str">
        <f>IFERROR(VLOOKUP($E91,Rajtlista!$B:$I,5,FALSE),"")</f>
        <v/>
      </c>
      <c r="J91" s="328" t="str">
        <f>IFERROR(VLOOKUP($E91,Rajtlista!$B:$I,6,FALSE),"")</f>
        <v/>
      </c>
      <c r="K91" s="288" t="str">
        <f>IFERROR(VLOOKUP($E91,'Nevezési lista'!$C$4:$K$113,6,FALSE),"")</f>
        <v/>
      </c>
      <c r="L91" s="291" t="str">
        <f>IFERROR(VLOOKUP($E91,Beíró!$B:$T,10,FALSE),"")</f>
        <v/>
      </c>
      <c r="M91" s="292" t="str">
        <f>IFERROR(VLOOKUP($E91,Beíró!$B:$T,11,FALSE),"")</f>
        <v/>
      </c>
      <c r="N91" s="292" t="str">
        <f>IFERROR(VLOOKUP($E91,Beíró!$B:$T,12,FALSE),"")</f>
        <v/>
      </c>
      <c r="O91" s="293" t="str">
        <f>IFERROR(VLOOKUP($E91,Beíró!$B:$T,13,FALSE),"")</f>
        <v/>
      </c>
      <c r="P91" s="295">
        <f>IFERROR(VLOOKUP($E91,Beíró!$B:$T,17,FALSE),0)</f>
        <v>0</v>
      </c>
      <c r="Q91" s="362" t="str">
        <f t="shared" ref="Q91" si="65">IF((P91-P91)&gt;0,P91-P91,"-")</f>
        <v>-</v>
      </c>
      <c r="R91" s="363"/>
      <c r="S91" s="82" t="str">
        <f>IFERROR(IF(VLOOKUP(E91,Beíró!B:T,18,FALSE)-D91=0,"ok","hiba"),"")</f>
        <v/>
      </c>
      <c r="T91" s="82" t="str">
        <f>IFERROR(IF(VLOOKUP(E91,Beíró!B:T,16,FALSE)-P91=0,"ok","hiba"),"")</f>
        <v/>
      </c>
    </row>
    <row r="92" spans="3:20" ht="14.25" customHeight="1" outlineLevel="1" x14ac:dyDescent="0.25">
      <c r="C92" s="364" t="s">
        <v>6</v>
      </c>
      <c r="D92" s="256">
        <v>2</v>
      </c>
      <c r="E92" s="256" t="str">
        <f>IFERROR(VLOOKUP(D92,'Eredmények rsz szerint'!R94:T111,2,FALSE),"")</f>
        <v/>
      </c>
      <c r="F92" s="255" t="str">
        <f>IFERROR(VLOOKUP($E92,Rajtlista!$B:$I,2,FALSE),"")</f>
        <v/>
      </c>
      <c r="G92" s="256" t="str">
        <f t="shared" ref="G92:G105" si="66">+C91</f>
        <v>I.</v>
      </c>
      <c r="H92" s="256" t="str">
        <f>IFERROR(VLOOKUP($E92,Rajtlista!$B:$I,4,FALSE),"")</f>
        <v/>
      </c>
      <c r="I92" s="331" t="str">
        <f>IFERROR(VLOOKUP($E92,Rajtlista!$B:$I,5,FALSE),"")</f>
        <v/>
      </c>
      <c r="J92" s="331" t="str">
        <f>IFERROR(VLOOKUP($E92,Rajtlista!$B:$I,6,FALSE),"")</f>
        <v/>
      </c>
      <c r="K92" s="256" t="str">
        <f>IFERROR(VLOOKUP($E92,'Nevezési lista'!$C$4:$K$113,6,FALSE),"")</f>
        <v/>
      </c>
      <c r="L92" s="299" t="str">
        <f>IFERROR(VLOOKUP($E92,Beíró!$B:$T,10,FALSE),"")</f>
        <v/>
      </c>
      <c r="M92" s="300" t="str">
        <f>IFERROR(VLOOKUP($E92,Beíró!$B:$T,11,FALSE),"")</f>
        <v/>
      </c>
      <c r="N92" s="300" t="str">
        <f>IFERROR(VLOOKUP($E92,Beíró!$B:$T,12,FALSE),"")</f>
        <v/>
      </c>
      <c r="O92" s="301" t="str">
        <f>IFERROR(VLOOKUP($E92,Beíró!$B:$T,13,FALSE),"")</f>
        <v/>
      </c>
      <c r="P92" s="303">
        <f>IFERROR(VLOOKUP($E92,Beíró!$B:$T,17,FALSE),0)</f>
        <v>0</v>
      </c>
      <c r="Q92" s="365" t="str">
        <f t="shared" ref="Q92" si="67">IF((P92-P91)&gt;0,P92-P91,"-")</f>
        <v>-</v>
      </c>
      <c r="R92" s="366"/>
      <c r="S92" s="82" t="str">
        <f>IFERROR(IF(VLOOKUP(E92,Beíró!B:T,18,FALSE)-D92=0,"ok","hiba"),"")</f>
        <v/>
      </c>
      <c r="T92" s="82" t="str">
        <f>IFERROR(IF(VLOOKUP(E92,Beíró!B:T,16,FALSE)-P92=0,"ok","hiba"),"")</f>
        <v/>
      </c>
    </row>
    <row r="93" spans="3:20" ht="14.25" customHeight="1" outlineLevel="1" x14ac:dyDescent="0.25">
      <c r="C93" s="364" t="s">
        <v>10</v>
      </c>
      <c r="D93" s="256">
        <v>3</v>
      </c>
      <c r="E93" s="256" t="str">
        <f>IFERROR(VLOOKUP(D93,'Eredmények rsz szerint'!R94:T111,2,FALSE),"")</f>
        <v/>
      </c>
      <c r="F93" s="255" t="str">
        <f>IFERROR(VLOOKUP($E93,Rajtlista!$B:$I,2,FALSE),"")</f>
        <v/>
      </c>
      <c r="G93" s="256" t="str">
        <f t="shared" si="66"/>
        <v>II.</v>
      </c>
      <c r="H93" s="256" t="str">
        <f>IFERROR(VLOOKUP($E93,Rajtlista!$B:$I,4,FALSE),"")</f>
        <v/>
      </c>
      <c r="I93" s="331" t="str">
        <f>IFERROR(VLOOKUP($E93,Rajtlista!$B:$I,5,FALSE),"")</f>
        <v/>
      </c>
      <c r="J93" s="331" t="str">
        <f>IFERROR(VLOOKUP($E93,Rajtlista!$B:$I,6,FALSE),"")</f>
        <v/>
      </c>
      <c r="K93" s="256" t="str">
        <f>IFERROR(VLOOKUP($E93,'Nevezési lista'!$C$4:$K$113,6,FALSE),"")</f>
        <v/>
      </c>
      <c r="L93" s="299" t="str">
        <f>IFERROR(VLOOKUP($E93,Beíró!$B:$T,10,FALSE),"")</f>
        <v/>
      </c>
      <c r="M93" s="300" t="str">
        <f>IFERROR(VLOOKUP($E93,Beíró!$B:$T,11,FALSE),"")</f>
        <v/>
      </c>
      <c r="N93" s="300" t="str">
        <f>IFERROR(VLOOKUP($E93,Beíró!$B:$T,12,FALSE),"")</f>
        <v/>
      </c>
      <c r="O93" s="301" t="str">
        <f>IFERROR(VLOOKUP($E93,Beíró!$B:$T,13,FALSE),"")</f>
        <v/>
      </c>
      <c r="P93" s="303">
        <f>IFERROR(VLOOKUP($E93,Beíró!$B:$T,17,FALSE),0)</f>
        <v>0</v>
      </c>
      <c r="Q93" s="365" t="str">
        <f t="shared" ref="Q93" si="68">IF((P93-P91)&gt;0,P93-P91,"-")</f>
        <v>-</v>
      </c>
      <c r="R93" s="366"/>
      <c r="S93" s="82" t="str">
        <f>IFERROR(IF(VLOOKUP(E93,Beíró!B:T,18,FALSE)-D93=0,"ok","hiba"),"")</f>
        <v/>
      </c>
      <c r="T93" s="82" t="str">
        <f>IFERROR(IF(VLOOKUP(E93,Beíró!B:T,16,FALSE)-P93=0,"ok","hiba"),"")</f>
        <v/>
      </c>
    </row>
    <row r="94" spans="3:20" ht="14.25" customHeight="1" outlineLevel="1" x14ac:dyDescent="0.25">
      <c r="C94" s="364" t="s">
        <v>11</v>
      </c>
      <c r="D94" s="256">
        <v>4</v>
      </c>
      <c r="E94" s="256" t="str">
        <f>IFERROR(VLOOKUP(D94,'Eredmények rsz szerint'!R94:T111,2,FALSE),"")</f>
        <v/>
      </c>
      <c r="F94" s="255" t="str">
        <f>IFERROR(VLOOKUP($E94,Rajtlista!$B:$I,2,FALSE),"")</f>
        <v/>
      </c>
      <c r="G94" s="256" t="str">
        <f t="shared" si="66"/>
        <v>III.</v>
      </c>
      <c r="H94" s="256" t="str">
        <f>IFERROR(VLOOKUP($E94,Rajtlista!$B:$I,4,FALSE),"")</f>
        <v/>
      </c>
      <c r="I94" s="331" t="str">
        <f>IFERROR(VLOOKUP($E94,Rajtlista!$B:$I,5,FALSE),"")</f>
        <v/>
      </c>
      <c r="J94" s="331" t="str">
        <f>IFERROR(VLOOKUP($E94,Rajtlista!$B:$I,6,FALSE),"")</f>
        <v/>
      </c>
      <c r="K94" s="256" t="str">
        <f>IFERROR(VLOOKUP($E94,'Nevezési lista'!$C$4:$K$113,6,FALSE),"")</f>
        <v/>
      </c>
      <c r="L94" s="299" t="str">
        <f>IFERROR(VLOOKUP($E94,Beíró!$B:$T,10,FALSE),"")</f>
        <v/>
      </c>
      <c r="M94" s="300" t="str">
        <f>IFERROR(VLOOKUP($E94,Beíró!$B:$T,11,FALSE),"")</f>
        <v/>
      </c>
      <c r="N94" s="300" t="str">
        <f>IFERROR(VLOOKUP($E94,Beíró!$B:$T,12,FALSE),"")</f>
        <v/>
      </c>
      <c r="O94" s="301" t="str">
        <f>IFERROR(VLOOKUP($E94,Beíró!$B:$T,13,FALSE),"")</f>
        <v/>
      </c>
      <c r="P94" s="303">
        <f>IFERROR(VLOOKUP($E94,Beíró!$B:$T,17,FALSE),0)</f>
        <v>0</v>
      </c>
      <c r="Q94" s="365" t="str">
        <f t="shared" ref="Q94" si="69">IF((P94-P91)&gt;0,P94-P91,"-")</f>
        <v>-</v>
      </c>
      <c r="R94" s="366"/>
      <c r="S94" s="82" t="str">
        <f>IFERROR(IF(VLOOKUP(E94,Beíró!B:T,18,FALSE)-D94=0,"ok","hiba"),"")</f>
        <v/>
      </c>
      <c r="T94" s="82" t="str">
        <f>IFERROR(IF(VLOOKUP(E94,Beíró!B:T,16,FALSE)-P94=0,"ok","hiba"),"")</f>
        <v/>
      </c>
    </row>
    <row r="95" spans="3:20" ht="14.25" hidden="1" customHeight="1" outlineLevel="1" x14ac:dyDescent="0.25">
      <c r="C95" s="364" t="s">
        <v>12</v>
      </c>
      <c r="D95" s="256">
        <v>5</v>
      </c>
      <c r="E95" s="256" t="str">
        <f>IFERROR(VLOOKUP(D95,'Eredmények rsz szerint'!R94:T111,2,FALSE),"")</f>
        <v/>
      </c>
      <c r="F95" s="255" t="str">
        <f>IFERROR(VLOOKUP($E95,Rajtlista!$B:$I,2,FALSE),"")</f>
        <v/>
      </c>
      <c r="G95" s="256" t="str">
        <f t="shared" si="66"/>
        <v>4.</v>
      </c>
      <c r="H95" s="256" t="str">
        <f>IFERROR(VLOOKUP($E95,Rajtlista!$B:$I,4,FALSE),"")</f>
        <v/>
      </c>
      <c r="I95" s="331" t="str">
        <f>IFERROR(VLOOKUP($E95,Rajtlista!$B:$I,5,FALSE),"")</f>
        <v/>
      </c>
      <c r="J95" s="331" t="str">
        <f>IFERROR(VLOOKUP($E95,Rajtlista!$B:$I,6,FALSE),"")</f>
        <v/>
      </c>
      <c r="K95" s="256" t="str">
        <f>IFERROR(VLOOKUP($E95,'Nevezési lista'!$C$4:$K$113,6,FALSE),"")</f>
        <v/>
      </c>
      <c r="L95" s="299" t="str">
        <f>IFERROR(VLOOKUP($E95,Beíró!$B:$T,10,FALSE),"")</f>
        <v/>
      </c>
      <c r="M95" s="300" t="str">
        <f>IFERROR(VLOOKUP($E95,Beíró!$B:$T,11,FALSE),"")</f>
        <v/>
      </c>
      <c r="N95" s="300" t="str">
        <f>IFERROR(VLOOKUP($E95,Beíró!$B:$T,12,FALSE),"")</f>
        <v/>
      </c>
      <c r="O95" s="301" t="str">
        <f>IFERROR(VLOOKUP($E95,Beíró!$B:$T,13,FALSE),"")</f>
        <v/>
      </c>
      <c r="P95" s="303">
        <f>IFERROR(VLOOKUP($E95,Beíró!$B:$T,17,FALSE),0)</f>
        <v>0</v>
      </c>
      <c r="Q95" s="365" t="str">
        <f t="shared" ref="Q95" si="70">IF((P95-P91)&gt;0,P95-P91,"-")</f>
        <v>-</v>
      </c>
      <c r="R95" s="366"/>
      <c r="S95" s="82" t="str">
        <f>IFERROR(IF(VLOOKUP(E95,Beíró!B:T,18,FALSE)-D95=0,"ok","hiba"),"")</f>
        <v/>
      </c>
      <c r="T95" s="82" t="str">
        <f>IFERROR(IF(VLOOKUP(E95,Beíró!B:T,16,FALSE)-P95=0,"ok","hiba"),"")</f>
        <v/>
      </c>
    </row>
    <row r="96" spans="3:20" ht="14.25" hidden="1" customHeight="1" outlineLevel="1" x14ac:dyDescent="0.25">
      <c r="C96" s="364" t="s">
        <v>13</v>
      </c>
      <c r="D96" s="256">
        <v>6</v>
      </c>
      <c r="E96" s="256" t="str">
        <f>IFERROR(VLOOKUP(D96,'Eredmények rsz szerint'!R94:T111,2,FALSE),"")</f>
        <v/>
      </c>
      <c r="F96" s="255" t="str">
        <f>IFERROR(VLOOKUP($E96,Rajtlista!$B:$I,2,FALSE),"")</f>
        <v/>
      </c>
      <c r="G96" s="256" t="str">
        <f t="shared" si="66"/>
        <v>5.</v>
      </c>
      <c r="H96" s="256" t="str">
        <f>IFERROR(VLOOKUP($E96,Rajtlista!$B:$I,4,FALSE),"")</f>
        <v/>
      </c>
      <c r="I96" s="331" t="str">
        <f>IFERROR(VLOOKUP($E96,Rajtlista!$B:$I,5,FALSE),"")</f>
        <v/>
      </c>
      <c r="J96" s="331" t="str">
        <f>IFERROR(VLOOKUP($E96,Rajtlista!$B:$I,6,FALSE),"")</f>
        <v/>
      </c>
      <c r="K96" s="256" t="str">
        <f>IFERROR(VLOOKUP($E96,'Nevezési lista'!$C$4:$K$113,6,FALSE),"")</f>
        <v/>
      </c>
      <c r="L96" s="299" t="str">
        <f>IFERROR(VLOOKUP($E96,Beíró!$B:$T,10,FALSE),"")</f>
        <v/>
      </c>
      <c r="M96" s="300" t="str">
        <f>IFERROR(VLOOKUP($E96,Beíró!$B:$T,11,FALSE),"")</f>
        <v/>
      </c>
      <c r="N96" s="300" t="str">
        <f>IFERROR(VLOOKUP($E96,Beíró!$B:$T,12,FALSE),"")</f>
        <v/>
      </c>
      <c r="O96" s="301" t="str">
        <f>IFERROR(VLOOKUP($E96,Beíró!$B:$T,13,FALSE),"")</f>
        <v/>
      </c>
      <c r="P96" s="303">
        <f>IFERROR(VLOOKUP($E96,Beíró!$B:$T,17,FALSE),0)</f>
        <v>0</v>
      </c>
      <c r="Q96" s="365" t="str">
        <f t="shared" ref="Q96" si="71">IF((P96-P91)&gt;0,P96-P91,"-")</f>
        <v>-</v>
      </c>
      <c r="R96" s="366"/>
      <c r="S96" s="82" t="str">
        <f>IFERROR(IF(VLOOKUP(E96,Beíró!B:T,18,FALSE)-D96=0,"ok","hiba"),"")</f>
        <v/>
      </c>
      <c r="T96" s="82" t="str">
        <f>IFERROR(IF(VLOOKUP(E96,Beíró!B:T,16,FALSE)-P96=0,"ok","hiba"),"")</f>
        <v/>
      </c>
    </row>
    <row r="97" spans="3:20" ht="14.25" hidden="1" customHeight="1" outlineLevel="1" x14ac:dyDescent="0.25">
      <c r="C97" s="364" t="s">
        <v>14</v>
      </c>
      <c r="D97" s="256">
        <v>7</v>
      </c>
      <c r="E97" s="256" t="str">
        <f>IFERROR(VLOOKUP(D97,'Eredmények rsz szerint'!R94:T111,2,FALSE),"")</f>
        <v/>
      </c>
      <c r="F97" s="255" t="str">
        <f>IFERROR(VLOOKUP($E97,Rajtlista!$B:$I,2,FALSE),"")</f>
        <v/>
      </c>
      <c r="G97" s="256" t="str">
        <f t="shared" si="66"/>
        <v>6.</v>
      </c>
      <c r="H97" s="256" t="str">
        <f>IFERROR(VLOOKUP($E97,Rajtlista!$B:$I,4,FALSE),"")</f>
        <v/>
      </c>
      <c r="I97" s="331" t="str">
        <f>IFERROR(VLOOKUP($E97,Rajtlista!$B:$I,5,FALSE),"")</f>
        <v/>
      </c>
      <c r="J97" s="331" t="str">
        <f>IFERROR(VLOOKUP($E97,Rajtlista!$B:$I,6,FALSE),"")</f>
        <v/>
      </c>
      <c r="K97" s="256" t="str">
        <f>IFERROR(VLOOKUP($E97,'Nevezési lista'!$C$4:$K$113,6,FALSE),"")</f>
        <v/>
      </c>
      <c r="L97" s="299" t="str">
        <f>IFERROR(VLOOKUP($E97,Beíró!$B:$T,10,FALSE),"")</f>
        <v/>
      </c>
      <c r="M97" s="300" t="str">
        <f>IFERROR(VLOOKUP($E97,Beíró!$B:$T,11,FALSE),"")</f>
        <v/>
      </c>
      <c r="N97" s="300" t="str">
        <f>IFERROR(VLOOKUP($E97,Beíró!$B:$T,12,FALSE),"")</f>
        <v/>
      </c>
      <c r="O97" s="301" t="str">
        <f>IFERROR(VLOOKUP($E97,Beíró!$B:$T,13,FALSE),"")</f>
        <v/>
      </c>
      <c r="P97" s="303">
        <f>IFERROR(VLOOKUP($E97,Beíró!$B:$T,17,FALSE),0)</f>
        <v>0</v>
      </c>
      <c r="Q97" s="365" t="str">
        <f t="shared" ref="Q97" si="72">IF((P97-P91)&gt;0,P97-P91,"-")</f>
        <v>-</v>
      </c>
      <c r="R97" s="366"/>
      <c r="S97" s="82" t="str">
        <f>IFERROR(IF(VLOOKUP(E97,Beíró!B:T,18,FALSE)-D97=0,"ok","hiba"),"")</f>
        <v/>
      </c>
      <c r="T97" s="82" t="str">
        <f>IFERROR(IF(VLOOKUP(E97,Beíró!B:T,16,FALSE)-P97=0,"ok","hiba"),"")</f>
        <v/>
      </c>
    </row>
    <row r="98" spans="3:20" ht="14.25" hidden="1" customHeight="1" outlineLevel="1" x14ac:dyDescent="0.25">
      <c r="C98" s="364" t="s">
        <v>15</v>
      </c>
      <c r="D98" s="256">
        <v>8</v>
      </c>
      <c r="E98" s="256" t="str">
        <f>IFERROR(VLOOKUP(D98,'Eredmények rsz szerint'!R94:T111,2,FALSE),"")</f>
        <v/>
      </c>
      <c r="F98" s="255" t="str">
        <f>IFERROR(VLOOKUP($E98,Rajtlista!$B:$I,2,FALSE),"")</f>
        <v/>
      </c>
      <c r="G98" s="256" t="str">
        <f t="shared" si="66"/>
        <v>7.</v>
      </c>
      <c r="H98" s="256" t="str">
        <f>IFERROR(VLOOKUP($E98,Rajtlista!$B:$I,4,FALSE),"")</f>
        <v/>
      </c>
      <c r="I98" s="331" t="str">
        <f>IFERROR(VLOOKUP($E98,Rajtlista!$B:$I,5,FALSE),"")</f>
        <v/>
      </c>
      <c r="J98" s="331" t="str">
        <f>IFERROR(VLOOKUP($E98,Rajtlista!$B:$I,6,FALSE),"")</f>
        <v/>
      </c>
      <c r="K98" s="256" t="str">
        <f>IFERROR(VLOOKUP($E98,'Nevezési lista'!$C$4:$K$113,6,FALSE),"")</f>
        <v/>
      </c>
      <c r="L98" s="299" t="str">
        <f>IFERROR(VLOOKUP($E98,Beíró!$B:$T,10,FALSE),"")</f>
        <v/>
      </c>
      <c r="M98" s="300" t="str">
        <f>IFERROR(VLOOKUP($E98,Beíró!$B:$T,11,FALSE),"")</f>
        <v/>
      </c>
      <c r="N98" s="300" t="str">
        <f>IFERROR(VLOOKUP($E98,Beíró!$B:$T,12,FALSE),"")</f>
        <v/>
      </c>
      <c r="O98" s="301" t="str">
        <f>IFERROR(VLOOKUP($E98,Beíró!$B:$T,13,FALSE),"")</f>
        <v/>
      </c>
      <c r="P98" s="303">
        <f>IFERROR(VLOOKUP($E98,Beíró!$B:$T,17,FALSE),0)</f>
        <v>0</v>
      </c>
      <c r="Q98" s="365" t="str">
        <f t="shared" ref="Q98" si="73">IF((P98-P91)&gt;0,P98-P91,"-")</f>
        <v>-</v>
      </c>
      <c r="R98" s="366"/>
      <c r="S98" s="82" t="str">
        <f>IFERROR(IF(VLOOKUP(E98,Beíró!B:T,18,FALSE)-D98=0,"ok","hiba"),"")</f>
        <v/>
      </c>
      <c r="T98" s="82" t="str">
        <f>IFERROR(IF(VLOOKUP(E98,Beíró!B:T,16,FALSE)-P98=0,"ok","hiba"),"")</f>
        <v/>
      </c>
    </row>
    <row r="99" spans="3:20" ht="14.25" hidden="1" customHeight="1" outlineLevel="1" x14ac:dyDescent="0.25">
      <c r="C99" s="364" t="s">
        <v>16</v>
      </c>
      <c r="D99" s="256">
        <v>9</v>
      </c>
      <c r="E99" s="256" t="str">
        <f>IFERROR(VLOOKUP(D99,'Eredmények rsz szerint'!R94:T111,2,FALSE),"")</f>
        <v/>
      </c>
      <c r="F99" s="255" t="str">
        <f>IFERROR(VLOOKUP($E99,Rajtlista!$B:$I,2,FALSE),"")</f>
        <v/>
      </c>
      <c r="G99" s="256" t="str">
        <f t="shared" si="66"/>
        <v>8.</v>
      </c>
      <c r="H99" s="256" t="str">
        <f>IFERROR(VLOOKUP($E99,Rajtlista!$B:$I,4,FALSE),"")</f>
        <v/>
      </c>
      <c r="I99" s="331" t="str">
        <f>IFERROR(VLOOKUP($E99,Rajtlista!$B:$I,5,FALSE),"")</f>
        <v/>
      </c>
      <c r="J99" s="331" t="str">
        <f>IFERROR(VLOOKUP($E99,Rajtlista!$B:$I,6,FALSE),"")</f>
        <v/>
      </c>
      <c r="K99" s="256" t="str">
        <f>IFERROR(VLOOKUP($E99,'Nevezési lista'!$C$4:$K$113,6,FALSE),"")</f>
        <v/>
      </c>
      <c r="L99" s="299" t="str">
        <f>IFERROR(VLOOKUP($E99,Beíró!$B:$T,10,FALSE),"")</f>
        <v/>
      </c>
      <c r="M99" s="300" t="str">
        <f>IFERROR(VLOOKUP($E99,Beíró!$B:$T,11,FALSE),"")</f>
        <v/>
      </c>
      <c r="N99" s="300" t="str">
        <f>IFERROR(VLOOKUP($E99,Beíró!$B:$T,12,FALSE),"")</f>
        <v/>
      </c>
      <c r="O99" s="301" t="str">
        <f>IFERROR(VLOOKUP($E99,Beíró!$B:$T,13,FALSE),"")</f>
        <v/>
      </c>
      <c r="P99" s="303">
        <f>IFERROR(VLOOKUP($E99,Beíró!$B:$T,17,FALSE),0)</f>
        <v>0</v>
      </c>
      <c r="Q99" s="365" t="str">
        <f t="shared" ref="Q99" si="74">IF((P99-P91)&gt;0,P99-P91,"-")</f>
        <v>-</v>
      </c>
      <c r="R99" s="366"/>
      <c r="S99" s="82" t="str">
        <f>IFERROR(IF(VLOOKUP(E99,Beíró!B:T,18,FALSE)-D99=0,"ok","hiba"),"")</f>
        <v/>
      </c>
      <c r="T99" s="82" t="str">
        <f>IFERROR(IF(VLOOKUP(E99,Beíró!B:T,16,FALSE)-P99=0,"ok","hiba"),"")</f>
        <v/>
      </c>
    </row>
    <row r="100" spans="3:20" ht="14.25" hidden="1" customHeight="1" outlineLevel="1" x14ac:dyDescent="0.25">
      <c r="C100" s="364" t="s">
        <v>17</v>
      </c>
      <c r="D100" s="256">
        <v>10</v>
      </c>
      <c r="E100" s="256" t="str">
        <f>IFERROR(VLOOKUP(D100,'Eredmények rsz szerint'!R94:T111,2,FALSE),"")</f>
        <v/>
      </c>
      <c r="F100" s="255" t="str">
        <f>IFERROR(VLOOKUP($E100,Rajtlista!$B:$I,2,FALSE),"")</f>
        <v/>
      </c>
      <c r="G100" s="256" t="str">
        <f t="shared" si="66"/>
        <v>9.</v>
      </c>
      <c r="H100" s="256" t="str">
        <f>IFERROR(VLOOKUP($E100,Rajtlista!$B:$I,4,FALSE),"")</f>
        <v/>
      </c>
      <c r="I100" s="331" t="str">
        <f>IFERROR(VLOOKUP($E100,Rajtlista!$B:$I,5,FALSE),"")</f>
        <v/>
      </c>
      <c r="J100" s="331" t="str">
        <f>IFERROR(VLOOKUP($E100,Rajtlista!$B:$I,6,FALSE),"")</f>
        <v/>
      </c>
      <c r="K100" s="256" t="str">
        <f>IFERROR(VLOOKUP($E100,'Nevezési lista'!$C$4:$K$113,6,FALSE),"")</f>
        <v/>
      </c>
      <c r="L100" s="299" t="str">
        <f>IFERROR(VLOOKUP($E100,Beíró!$B:$T,10,FALSE),"")</f>
        <v/>
      </c>
      <c r="M100" s="300" t="str">
        <f>IFERROR(VLOOKUP($E100,Beíró!$B:$T,11,FALSE),"")</f>
        <v/>
      </c>
      <c r="N100" s="300" t="str">
        <f>IFERROR(VLOOKUP($E100,Beíró!$B:$T,12,FALSE),"")</f>
        <v/>
      </c>
      <c r="O100" s="301" t="str">
        <f>IFERROR(VLOOKUP($E100,Beíró!$B:$T,13,FALSE),"")</f>
        <v/>
      </c>
      <c r="P100" s="303">
        <f>IFERROR(VLOOKUP($E100,Beíró!$B:$T,17,FALSE),0)</f>
        <v>0</v>
      </c>
      <c r="Q100" s="365" t="str">
        <f t="shared" ref="Q100" si="75">IF((P100-P91)&gt;0,P100-P91,"-")</f>
        <v>-</v>
      </c>
      <c r="R100" s="366"/>
      <c r="S100" s="82" t="str">
        <f>IFERROR(IF(VLOOKUP(E100,Beíró!B:T,18,FALSE)-D100=0,"ok","hiba"),"")</f>
        <v/>
      </c>
      <c r="T100" s="82" t="str">
        <f>IFERROR(IF(VLOOKUP(E100,Beíró!B:T,16,FALSE)-P100=0,"ok","hiba"),"")</f>
        <v/>
      </c>
    </row>
    <row r="101" spans="3:20" ht="14.25" hidden="1" customHeight="1" outlineLevel="1" x14ac:dyDescent="0.25">
      <c r="C101" s="364" t="s">
        <v>18</v>
      </c>
      <c r="D101" s="256">
        <v>11</v>
      </c>
      <c r="E101" s="256" t="str">
        <f>IFERROR(VLOOKUP(D101,'Eredmények rsz szerint'!R94:T111,2,FALSE),"")</f>
        <v/>
      </c>
      <c r="F101" s="255" t="str">
        <f>IFERROR(VLOOKUP($E101,Rajtlista!$B:$I,2,FALSE),"")</f>
        <v/>
      </c>
      <c r="G101" s="256" t="str">
        <f t="shared" si="66"/>
        <v>10.</v>
      </c>
      <c r="H101" s="256" t="str">
        <f>IFERROR(VLOOKUP($E101,Rajtlista!$B:$I,4,FALSE),"")</f>
        <v/>
      </c>
      <c r="I101" s="331" t="str">
        <f>IFERROR(VLOOKUP($E101,Rajtlista!$B:$I,5,FALSE),"")</f>
        <v/>
      </c>
      <c r="J101" s="331" t="str">
        <f>IFERROR(VLOOKUP($E101,Rajtlista!$B:$I,6,FALSE),"")</f>
        <v/>
      </c>
      <c r="K101" s="256" t="str">
        <f>IFERROR(VLOOKUP($E101,'Nevezési lista'!$C$4:$K$113,6,FALSE),"")</f>
        <v/>
      </c>
      <c r="L101" s="299" t="str">
        <f>IFERROR(VLOOKUP($E101,Beíró!$B:$T,10,FALSE),"")</f>
        <v/>
      </c>
      <c r="M101" s="300" t="str">
        <f>IFERROR(VLOOKUP($E101,Beíró!$B:$T,11,FALSE),"")</f>
        <v/>
      </c>
      <c r="N101" s="300" t="str">
        <f>IFERROR(VLOOKUP($E101,Beíró!$B:$T,12,FALSE),"")</f>
        <v/>
      </c>
      <c r="O101" s="301" t="str">
        <f>IFERROR(VLOOKUP($E101,Beíró!$B:$T,13,FALSE),"")</f>
        <v/>
      </c>
      <c r="P101" s="303">
        <f>IFERROR(VLOOKUP($E101,Beíró!$B:$T,17,FALSE),0)</f>
        <v>0</v>
      </c>
      <c r="Q101" s="365" t="str">
        <f t="shared" ref="Q101" si="76">IF((P101-P91)&gt;0,P101-P91,"-")</f>
        <v>-</v>
      </c>
      <c r="R101" s="366"/>
      <c r="S101" s="82" t="str">
        <f>IFERROR(IF(VLOOKUP(E101,Beíró!B:T,18,FALSE)-D101=0,"ok","hiba"),"")</f>
        <v/>
      </c>
      <c r="T101" s="82" t="str">
        <f>IFERROR(IF(VLOOKUP(E101,Beíró!B:T,16,FALSE)-P101=0,"ok","hiba"),"")</f>
        <v/>
      </c>
    </row>
    <row r="102" spans="3:20" ht="14.25" hidden="1" customHeight="1" outlineLevel="1" x14ac:dyDescent="0.25">
      <c r="C102" s="364" t="s">
        <v>19</v>
      </c>
      <c r="D102" s="256">
        <v>12</v>
      </c>
      <c r="E102" s="256" t="str">
        <f>IFERROR(VLOOKUP(D102,'Eredmények rsz szerint'!R94:T111,2,FALSE),"")</f>
        <v/>
      </c>
      <c r="F102" s="255" t="str">
        <f>IFERROR(VLOOKUP($E102,Rajtlista!$B:$I,2,FALSE),"")</f>
        <v/>
      </c>
      <c r="G102" s="256" t="str">
        <f t="shared" si="66"/>
        <v>11.</v>
      </c>
      <c r="H102" s="256" t="str">
        <f>IFERROR(VLOOKUP($E102,Rajtlista!$B:$I,4,FALSE),"")</f>
        <v/>
      </c>
      <c r="I102" s="331" t="str">
        <f>IFERROR(VLOOKUP($E102,Rajtlista!$B:$I,5,FALSE),"")</f>
        <v/>
      </c>
      <c r="J102" s="331" t="str">
        <f>IFERROR(VLOOKUP($E102,Rajtlista!$B:$I,6,FALSE),"")</f>
        <v/>
      </c>
      <c r="K102" s="256" t="str">
        <f>IFERROR(VLOOKUP($E102,'Nevezési lista'!$C$4:$K$113,6,FALSE),"")</f>
        <v/>
      </c>
      <c r="L102" s="299" t="str">
        <f>IFERROR(VLOOKUP($E102,Beíró!$B:$T,10,FALSE),"")</f>
        <v/>
      </c>
      <c r="M102" s="300" t="str">
        <f>IFERROR(VLOOKUP($E102,Beíró!$B:$T,11,FALSE),"")</f>
        <v/>
      </c>
      <c r="N102" s="300" t="str">
        <f>IFERROR(VLOOKUP($E102,Beíró!$B:$T,12,FALSE),"")</f>
        <v/>
      </c>
      <c r="O102" s="301" t="str">
        <f>IFERROR(VLOOKUP($E102,Beíró!$B:$T,13,FALSE),"")</f>
        <v/>
      </c>
      <c r="P102" s="303">
        <f>IFERROR(VLOOKUP($E102,Beíró!$B:$T,17,FALSE),0)</f>
        <v>0</v>
      </c>
      <c r="Q102" s="365" t="str">
        <f t="shared" ref="Q102" si="77">IF((P102-P91)&gt;0,P102-P91,"-")</f>
        <v>-</v>
      </c>
      <c r="R102" s="366"/>
      <c r="S102" s="82" t="str">
        <f>IFERROR(IF(VLOOKUP(E102,Beíró!B:T,18,FALSE)-D102=0,"ok","hiba"),"")</f>
        <v/>
      </c>
      <c r="T102" s="82" t="str">
        <f>IFERROR(IF(VLOOKUP(E102,Beíró!B:T,16,FALSE)-P102=0,"ok","hiba"),"")</f>
        <v/>
      </c>
    </row>
    <row r="103" spans="3:20" ht="14.25" hidden="1" customHeight="1" outlineLevel="1" x14ac:dyDescent="0.25">
      <c r="C103" s="364" t="s">
        <v>20</v>
      </c>
      <c r="D103" s="256">
        <v>13</v>
      </c>
      <c r="E103" s="256" t="str">
        <f>IFERROR(VLOOKUP(D103,'Eredmények rsz szerint'!R94:T111,2,FALSE),"")</f>
        <v/>
      </c>
      <c r="F103" s="255" t="str">
        <f>IFERROR(VLOOKUP($E103,Rajtlista!$B:$I,2,FALSE),"")</f>
        <v/>
      </c>
      <c r="G103" s="256" t="str">
        <f t="shared" si="66"/>
        <v>12.</v>
      </c>
      <c r="H103" s="256" t="str">
        <f>IFERROR(VLOOKUP($E103,Rajtlista!$B:$I,4,FALSE),"")</f>
        <v/>
      </c>
      <c r="I103" s="331" t="str">
        <f>IFERROR(VLOOKUP($E103,Rajtlista!$B:$I,5,FALSE),"")</f>
        <v/>
      </c>
      <c r="J103" s="331" t="str">
        <f>IFERROR(VLOOKUP($E103,Rajtlista!$B:$I,6,FALSE),"")</f>
        <v/>
      </c>
      <c r="K103" s="256" t="str">
        <f>IFERROR(VLOOKUP($E103,'Nevezési lista'!$C$4:$K$113,6,FALSE),"")</f>
        <v/>
      </c>
      <c r="L103" s="299" t="str">
        <f>IFERROR(VLOOKUP($E103,Beíró!$B:$T,10,FALSE),"")</f>
        <v/>
      </c>
      <c r="M103" s="300" t="str">
        <f>IFERROR(VLOOKUP($E103,Beíró!$B:$T,11,FALSE),"")</f>
        <v/>
      </c>
      <c r="N103" s="300" t="str">
        <f>IFERROR(VLOOKUP($E103,Beíró!$B:$T,12,FALSE),"")</f>
        <v/>
      </c>
      <c r="O103" s="301" t="str">
        <f>IFERROR(VLOOKUP($E103,Beíró!$B:$T,13,FALSE),"")</f>
        <v/>
      </c>
      <c r="P103" s="303">
        <f>IFERROR(VLOOKUP($E103,Beíró!$B:$T,17,FALSE),0)</f>
        <v>0</v>
      </c>
      <c r="Q103" s="365" t="str">
        <f t="shared" ref="Q103" si="78">IF((P103-P91)&gt;0,P103-P91,"-")</f>
        <v>-</v>
      </c>
      <c r="R103" s="366"/>
      <c r="S103" s="82" t="str">
        <f>IFERROR(IF(VLOOKUP(E103,Beíró!B:T,18,FALSE)-D103=0,"ok","hiba"),"")</f>
        <v/>
      </c>
      <c r="T103" s="82" t="str">
        <f>IFERROR(IF(VLOOKUP(E103,Beíró!B:T,16,FALSE)-P103=0,"ok","hiba"),"")</f>
        <v/>
      </c>
    </row>
    <row r="104" spans="3:20" ht="14.25" hidden="1" customHeight="1" outlineLevel="1" x14ac:dyDescent="0.25">
      <c r="C104" s="364" t="s">
        <v>21</v>
      </c>
      <c r="D104" s="256">
        <v>14</v>
      </c>
      <c r="E104" s="256" t="str">
        <f>IFERROR(VLOOKUP(D104,'Eredmények rsz szerint'!R94:T111,2,FALSE),"")</f>
        <v/>
      </c>
      <c r="F104" s="255" t="str">
        <f>IFERROR(VLOOKUP($E104,Rajtlista!$B:$I,2,FALSE),"")</f>
        <v/>
      </c>
      <c r="G104" s="256" t="str">
        <f t="shared" si="66"/>
        <v>13.</v>
      </c>
      <c r="H104" s="256" t="str">
        <f>IFERROR(VLOOKUP($E104,Rajtlista!$B:$I,4,FALSE),"")</f>
        <v/>
      </c>
      <c r="I104" s="331" t="str">
        <f>IFERROR(VLOOKUP($E104,Rajtlista!$B:$I,5,FALSE),"")</f>
        <v/>
      </c>
      <c r="J104" s="331" t="str">
        <f>IFERROR(VLOOKUP($E104,Rajtlista!$B:$I,6,FALSE),"")</f>
        <v/>
      </c>
      <c r="K104" s="256" t="str">
        <f>IFERROR(VLOOKUP($E104,'Nevezési lista'!$C$4:$K$113,6,FALSE),"")</f>
        <v/>
      </c>
      <c r="L104" s="299" t="str">
        <f>IFERROR(VLOOKUP($E104,Beíró!$B:$T,10,FALSE),"")</f>
        <v/>
      </c>
      <c r="M104" s="300" t="str">
        <f>IFERROR(VLOOKUP($E104,Beíró!$B:$T,11,FALSE),"")</f>
        <v/>
      </c>
      <c r="N104" s="300" t="str">
        <f>IFERROR(VLOOKUP($E104,Beíró!$B:$T,12,FALSE),"")</f>
        <v/>
      </c>
      <c r="O104" s="301" t="str">
        <f>IFERROR(VLOOKUP($E104,Beíró!$B:$T,13,FALSE),"")</f>
        <v/>
      </c>
      <c r="P104" s="303">
        <f>IFERROR(VLOOKUP($E104,Beíró!$B:$T,17,FALSE),0)</f>
        <v>0</v>
      </c>
      <c r="Q104" s="365" t="str">
        <f t="shared" ref="Q104" si="79">IF((P104-P91)&gt;0,P104-P91,"-")</f>
        <v>-</v>
      </c>
      <c r="R104" s="366"/>
      <c r="S104" s="82" t="str">
        <f>IFERROR(IF(VLOOKUP(E104,Beíró!B:T,18,FALSE)-D104=0,"ok","hiba"),"")</f>
        <v/>
      </c>
      <c r="T104" s="82" t="str">
        <f>IFERROR(IF(VLOOKUP(E104,Beíró!B:T,16,FALSE)-P104=0,"ok","hiba"),"")</f>
        <v/>
      </c>
    </row>
    <row r="105" spans="3:20" ht="14.25" hidden="1" customHeight="1" outlineLevel="1" x14ac:dyDescent="0.25">
      <c r="C105" s="364" t="s">
        <v>22</v>
      </c>
      <c r="D105" s="256">
        <v>15</v>
      </c>
      <c r="E105" s="256" t="str">
        <f>IFERROR(VLOOKUP(D105,'Eredmények rsz szerint'!R94:T111,2,FALSE),"")</f>
        <v/>
      </c>
      <c r="F105" s="255" t="str">
        <f>IFERROR(VLOOKUP($E105,Rajtlista!$B:$I,2,FALSE),"")</f>
        <v/>
      </c>
      <c r="G105" s="256" t="str">
        <f t="shared" si="66"/>
        <v>14.</v>
      </c>
      <c r="H105" s="256" t="str">
        <f>IFERROR(VLOOKUP($E105,Rajtlista!$B:$I,4,FALSE),"")</f>
        <v/>
      </c>
      <c r="I105" s="331" t="str">
        <f>IFERROR(VLOOKUP($E105,Rajtlista!$B:$I,5,FALSE),"")</f>
        <v/>
      </c>
      <c r="J105" s="331" t="str">
        <f>IFERROR(VLOOKUP($E105,Rajtlista!$B:$I,6,FALSE),"")</f>
        <v/>
      </c>
      <c r="K105" s="256" t="str">
        <f>IFERROR(VLOOKUP($E105,'Nevezési lista'!$C$4:$K$113,6,FALSE),"")</f>
        <v/>
      </c>
      <c r="L105" s="299" t="str">
        <f>IFERROR(VLOOKUP($E105,Beíró!$B:$T,10,FALSE),"")</f>
        <v/>
      </c>
      <c r="M105" s="300" t="str">
        <f>IFERROR(VLOOKUP($E105,Beíró!$B:$T,11,FALSE),"")</f>
        <v/>
      </c>
      <c r="N105" s="300" t="str">
        <f>IFERROR(VLOOKUP($E105,Beíró!$B:$T,12,FALSE),"")</f>
        <v/>
      </c>
      <c r="O105" s="301" t="str">
        <f>IFERROR(VLOOKUP($E105,Beíró!$B:$T,13,FALSE),"")</f>
        <v/>
      </c>
      <c r="P105" s="303">
        <f>IFERROR(VLOOKUP($E105,Beíró!$B:$T,17,FALSE),0)</f>
        <v>0</v>
      </c>
      <c r="Q105" s="365" t="str">
        <f t="shared" ref="Q105" si="80">IF((P105-P91)&gt;0,P105-P91,"-")</f>
        <v>-</v>
      </c>
      <c r="R105" s="366"/>
      <c r="S105" s="82" t="str">
        <f>IFERROR(IF(VLOOKUP(E105,Beíró!B:T,18,FALSE)-D105=0,"ok","hiba"),"")</f>
        <v/>
      </c>
      <c r="T105" s="82" t="str">
        <f>IFERROR(IF(VLOOKUP(E105,Beíró!B:T,16,FALSE)-P105=0,"ok","hiba"),"")</f>
        <v/>
      </c>
    </row>
    <row r="106" spans="3:20" ht="14.25" customHeight="1" outlineLevel="1" thickBot="1" x14ac:dyDescent="0.3">
      <c r="C106" s="334"/>
      <c r="D106" s="336"/>
      <c r="E106" s="367">
        <v>0</v>
      </c>
      <c r="F106" s="335"/>
      <c r="G106" s="336"/>
      <c r="H106" s="336"/>
      <c r="I106" s="336"/>
      <c r="J106" s="336"/>
      <c r="K106" s="336"/>
      <c r="L106" s="337"/>
      <c r="M106" s="337"/>
      <c r="N106" s="337"/>
      <c r="O106" s="337"/>
      <c r="P106" s="339"/>
      <c r="Q106" s="368"/>
      <c r="R106" s="357"/>
      <c r="S106" s="82" t="str">
        <f>IFERROR(IF(VLOOKUP(E106,Beíró!B:T,18,FALSE)-D106=0,"ok","hiba"),"")</f>
        <v>ok</v>
      </c>
      <c r="T106" s="82" t="str">
        <f>IFERROR(IF(VLOOKUP(E106,Beíró!B:T,16,FALSE)-P106=0,"ok","hiba"),"")</f>
        <v>ok</v>
      </c>
    </row>
    <row r="107" spans="3:20" s="359" customFormat="1" ht="14.25" customHeight="1" x14ac:dyDescent="0.25">
      <c r="C107" s="369"/>
      <c r="D107" s="370"/>
      <c r="E107" s="370" t="str">
        <f>+Rajtlista!B113</f>
        <v>IV. kcs. Leány (2005-2006) - 1 km szabadstílus</v>
      </c>
      <c r="F107" s="371"/>
      <c r="G107" s="370"/>
      <c r="H107" s="370"/>
      <c r="I107" s="370"/>
      <c r="J107" s="372"/>
      <c r="K107" s="373" t="str">
        <f>IFERROR(VLOOKUP($E107,'Nevezési lista'!C114:K214,6,FALSE),"")</f>
        <v/>
      </c>
      <c r="L107" s="374" t="e">
        <f>'Lövészet beíró'!G107</f>
        <v>#N/A</v>
      </c>
      <c r="M107" s="281" t="e">
        <f>'Lövészet beíró'!H107</f>
        <v>#N/A</v>
      </c>
      <c r="N107" s="281" t="e">
        <f>'Lövészet beíró'!I107</f>
        <v>#N/A</v>
      </c>
      <c r="O107" s="282" t="e">
        <f>'Lövészet beíró'!J107</f>
        <v>#N/A</v>
      </c>
      <c r="P107" s="375"/>
      <c r="Q107" s="376"/>
      <c r="R107" s="357"/>
      <c r="S107" s="358" t="str">
        <f>IFERROR(IF(VLOOKUP(E107,Beíró!B:T,18,FALSE)-D107=0,"ok","hiba"),"")</f>
        <v>ok</v>
      </c>
      <c r="T107" s="358" t="str">
        <f>IFERROR(IF(VLOOKUP(E107,Beíró!B:T,16,FALSE)-P107=0,"ok","hiba"),"")</f>
        <v>ok</v>
      </c>
    </row>
    <row r="108" spans="3:20" ht="14.25" customHeight="1" outlineLevel="1" x14ac:dyDescent="0.25">
      <c r="C108" s="360" t="s">
        <v>5</v>
      </c>
      <c r="D108" s="288">
        <v>1</v>
      </c>
      <c r="E108" s="253" t="str">
        <f>IFERROR(VLOOKUP(D108,'Eredmények rsz szerint'!R114:T128,2,FALSE),"")</f>
        <v/>
      </c>
      <c r="F108" s="287" t="str">
        <f>IFERROR(VLOOKUP($E108,Rajtlista!$B:$I,2,FALSE),"")</f>
        <v/>
      </c>
      <c r="G108" s="288">
        <f>+C107</f>
        <v>0</v>
      </c>
      <c r="H108" s="288" t="str">
        <f>IFERROR(VLOOKUP($E108,Rajtlista!$B:$I,4,FALSE),"")</f>
        <v/>
      </c>
      <c r="I108" s="328" t="str">
        <f>IFERROR(VLOOKUP($E108,Rajtlista!$B:$I,5,FALSE),"")</f>
        <v/>
      </c>
      <c r="J108" s="328" t="str">
        <f>IFERROR(VLOOKUP($E108,Rajtlista!$B:$I,6,FALSE),"")</f>
        <v/>
      </c>
      <c r="K108" s="288" t="str">
        <f>IFERROR(VLOOKUP($E108,'Nevezési lista'!$C$4:$K$113,6,FALSE),"")</f>
        <v/>
      </c>
      <c r="L108" s="291" t="str">
        <f>IFERROR(VLOOKUP($E108,Beíró!$B:$T,10,FALSE),"")</f>
        <v/>
      </c>
      <c r="M108" s="292" t="str">
        <f>IFERROR(VLOOKUP($E108,Beíró!$B:$T,11,FALSE),"")</f>
        <v/>
      </c>
      <c r="N108" s="292" t="str">
        <f>IFERROR(VLOOKUP($E108,Beíró!$B:$T,12,FALSE),"")</f>
        <v/>
      </c>
      <c r="O108" s="293" t="str">
        <f>IFERROR(VLOOKUP($E108,Beíró!$B:$T,13,FALSE),"")</f>
        <v/>
      </c>
      <c r="P108" s="295">
        <f>IFERROR(VLOOKUP($E108,Beíró!$B:$T,17,FALSE),0)</f>
        <v>0</v>
      </c>
      <c r="Q108" s="362" t="str">
        <f t="shared" ref="Q108" si="81">IF((P108-P108)&gt;0,P108-P108,"-")</f>
        <v>-</v>
      </c>
      <c r="R108" s="363"/>
      <c r="S108" s="82" t="str">
        <f>IFERROR(IF(VLOOKUP(E108,Beíró!B:T,18,FALSE)-D108=0,"ok","hiba"),"")</f>
        <v/>
      </c>
      <c r="T108" s="82" t="str">
        <f>IFERROR(IF(VLOOKUP(E108,Beíró!B:T,16,FALSE)-P108=0,"ok","hiba"),"")</f>
        <v/>
      </c>
    </row>
    <row r="109" spans="3:20" ht="14.25" customHeight="1" outlineLevel="1" x14ac:dyDescent="0.25">
      <c r="C109" s="364" t="s">
        <v>6</v>
      </c>
      <c r="D109" s="256">
        <v>2</v>
      </c>
      <c r="E109" s="256" t="str">
        <f>IFERROR(VLOOKUP(D109,'Eredmények rsz szerint'!R114:T128,2,FALSE),"")</f>
        <v/>
      </c>
      <c r="F109" s="255" t="str">
        <f>IFERROR(VLOOKUP($E109,Rajtlista!$B:$I,2,FALSE),"")</f>
        <v/>
      </c>
      <c r="G109" s="256" t="str">
        <f t="shared" ref="G109:G122" si="82">+C108</f>
        <v>I.</v>
      </c>
      <c r="H109" s="256" t="str">
        <f>IFERROR(VLOOKUP($E109,Rajtlista!$B:$I,4,FALSE),"")</f>
        <v/>
      </c>
      <c r="I109" s="331" t="str">
        <f>IFERROR(VLOOKUP($E109,Rajtlista!$B:$I,5,FALSE),"")</f>
        <v/>
      </c>
      <c r="J109" s="331" t="str">
        <f>IFERROR(VLOOKUP($E109,Rajtlista!$B:$I,6,FALSE),"")</f>
        <v/>
      </c>
      <c r="K109" s="256" t="str">
        <f>IFERROR(VLOOKUP($E109,'Nevezési lista'!$C$4:$K$113,6,FALSE),"")</f>
        <v/>
      </c>
      <c r="L109" s="299" t="str">
        <f>IFERROR(VLOOKUP($E109,Beíró!$B:$T,10,FALSE),"")</f>
        <v/>
      </c>
      <c r="M109" s="300" t="str">
        <f>IFERROR(VLOOKUP($E109,Beíró!$B:$T,11,FALSE),"")</f>
        <v/>
      </c>
      <c r="N109" s="300" t="str">
        <f>IFERROR(VLOOKUP($E109,Beíró!$B:$T,12,FALSE),"")</f>
        <v/>
      </c>
      <c r="O109" s="301" t="str">
        <f>IFERROR(VLOOKUP($E109,Beíró!$B:$T,13,FALSE),"")</f>
        <v/>
      </c>
      <c r="P109" s="303">
        <f>IFERROR(VLOOKUP($E109,Beíró!$B:$T,17,FALSE),0)</f>
        <v>0</v>
      </c>
      <c r="Q109" s="365" t="str">
        <f t="shared" ref="Q109" si="83">IF((P109-P108)&gt;0,P109-P108,"-")</f>
        <v>-</v>
      </c>
      <c r="R109" s="366"/>
      <c r="S109" s="82" t="str">
        <f>IFERROR(IF(VLOOKUP(E109,Beíró!B:T,18,FALSE)-D109=0,"ok","hiba"),"")</f>
        <v/>
      </c>
      <c r="T109" s="82" t="str">
        <f>IFERROR(IF(VLOOKUP(E109,Beíró!B:T,16,FALSE)-P109=0,"ok","hiba"),"")</f>
        <v/>
      </c>
    </row>
    <row r="110" spans="3:20" ht="14.25" customHeight="1" outlineLevel="1" x14ac:dyDescent="0.25">
      <c r="C110" s="364" t="s">
        <v>10</v>
      </c>
      <c r="D110" s="256">
        <v>3</v>
      </c>
      <c r="E110" s="256" t="str">
        <f>IFERROR(VLOOKUP(D110,'Eredmények rsz szerint'!R114:T128,2,FALSE),"")</f>
        <v/>
      </c>
      <c r="F110" s="255" t="str">
        <f>IFERROR(VLOOKUP($E110,Rajtlista!$B:$I,2,FALSE),"")</f>
        <v/>
      </c>
      <c r="G110" s="256" t="str">
        <f t="shared" si="82"/>
        <v>II.</v>
      </c>
      <c r="H110" s="256" t="str">
        <f>IFERROR(VLOOKUP($E110,Rajtlista!$B:$I,4,FALSE),"")</f>
        <v/>
      </c>
      <c r="I110" s="331" t="str">
        <f>IFERROR(VLOOKUP($E110,Rajtlista!$B:$I,5,FALSE),"")</f>
        <v/>
      </c>
      <c r="J110" s="331" t="str">
        <f>IFERROR(VLOOKUP($E110,Rajtlista!$B:$I,6,FALSE),"")</f>
        <v/>
      </c>
      <c r="K110" s="256" t="str">
        <f>IFERROR(VLOOKUP($E110,'Nevezési lista'!$C$4:$K$113,6,FALSE),"")</f>
        <v/>
      </c>
      <c r="L110" s="299" t="str">
        <f>IFERROR(VLOOKUP($E110,Beíró!$B:$T,10,FALSE),"")</f>
        <v/>
      </c>
      <c r="M110" s="300" t="str">
        <f>IFERROR(VLOOKUP($E110,Beíró!$B:$T,11,FALSE),"")</f>
        <v/>
      </c>
      <c r="N110" s="300" t="str">
        <f>IFERROR(VLOOKUP($E110,Beíró!$B:$T,12,FALSE),"")</f>
        <v/>
      </c>
      <c r="O110" s="301" t="str">
        <f>IFERROR(VLOOKUP($E110,Beíró!$B:$T,13,FALSE),"")</f>
        <v/>
      </c>
      <c r="P110" s="303">
        <f>IFERROR(VLOOKUP($E110,Beíró!$B:$T,17,FALSE),0)</f>
        <v>0</v>
      </c>
      <c r="Q110" s="365" t="str">
        <f t="shared" ref="Q110" si="84">IF((P110-P108)&gt;0,P110-P108,"-")</f>
        <v>-</v>
      </c>
      <c r="R110" s="366"/>
      <c r="S110" s="82" t="str">
        <f>IFERROR(IF(VLOOKUP(E110,Beíró!B:T,18,FALSE)-D110=0,"ok","hiba"),"")</f>
        <v/>
      </c>
      <c r="T110" s="82" t="str">
        <f>IFERROR(IF(VLOOKUP(E110,Beíró!B:T,16,FALSE)-P110=0,"ok","hiba"),"")</f>
        <v/>
      </c>
    </row>
    <row r="111" spans="3:20" ht="14.25" hidden="1" customHeight="1" outlineLevel="1" x14ac:dyDescent="0.25">
      <c r="C111" s="364" t="s">
        <v>11</v>
      </c>
      <c r="D111" s="256">
        <v>4</v>
      </c>
      <c r="E111" s="256" t="str">
        <f>IFERROR(VLOOKUP(D111,'Eredmények rsz szerint'!R114:T128,2,FALSE),"")</f>
        <v/>
      </c>
      <c r="F111" s="255" t="str">
        <f>IFERROR(VLOOKUP($E111,Rajtlista!$B:$I,2,FALSE),"")</f>
        <v/>
      </c>
      <c r="G111" s="256" t="str">
        <f t="shared" si="82"/>
        <v>III.</v>
      </c>
      <c r="H111" s="256" t="str">
        <f>IFERROR(VLOOKUP($E111,Rajtlista!$B:$I,4,FALSE),"")</f>
        <v/>
      </c>
      <c r="I111" s="331" t="str">
        <f>IFERROR(VLOOKUP($E111,Rajtlista!$B:$I,5,FALSE),"")</f>
        <v/>
      </c>
      <c r="J111" s="331" t="str">
        <f>IFERROR(VLOOKUP($E111,Rajtlista!$B:$I,6,FALSE),"")</f>
        <v/>
      </c>
      <c r="K111" s="256" t="str">
        <f>IFERROR(VLOOKUP($E111,'Nevezési lista'!$C$4:$K$113,6,FALSE),"")</f>
        <v/>
      </c>
      <c r="L111" s="299" t="str">
        <f>IFERROR(VLOOKUP($E111,Beíró!$B:$T,10,FALSE),"")</f>
        <v/>
      </c>
      <c r="M111" s="300" t="str">
        <f>IFERROR(VLOOKUP($E111,Beíró!$B:$T,11,FALSE),"")</f>
        <v/>
      </c>
      <c r="N111" s="300" t="str">
        <f>IFERROR(VLOOKUP($E111,Beíró!$B:$T,12,FALSE),"")</f>
        <v/>
      </c>
      <c r="O111" s="301" t="str">
        <f>IFERROR(VLOOKUP($E111,Beíró!$B:$T,13,FALSE),"")</f>
        <v/>
      </c>
      <c r="P111" s="303">
        <f>IFERROR(VLOOKUP($E111,Beíró!$B:$T,17,FALSE),0)</f>
        <v>0</v>
      </c>
      <c r="Q111" s="365" t="str">
        <f t="shared" ref="Q111" si="85">IF((P111-P108)&gt;0,P111-P108,"-")</f>
        <v>-</v>
      </c>
      <c r="R111" s="366"/>
      <c r="S111" s="82" t="str">
        <f>IFERROR(IF(VLOOKUP(E111,Beíró!B:T,18,FALSE)-D111=0,"ok","hiba"),"")</f>
        <v/>
      </c>
      <c r="T111" s="82" t="str">
        <f>IFERROR(IF(VLOOKUP(E111,Beíró!B:T,16,FALSE)-P111=0,"ok","hiba"),"")</f>
        <v/>
      </c>
    </row>
    <row r="112" spans="3:20" ht="14.25" hidden="1" customHeight="1" outlineLevel="1" x14ac:dyDescent="0.25">
      <c r="C112" s="364" t="s">
        <v>12</v>
      </c>
      <c r="D112" s="256">
        <v>5</v>
      </c>
      <c r="E112" s="256" t="str">
        <f>IFERROR(VLOOKUP(D112,'Eredmények rsz szerint'!R114:T128,2,FALSE),"")</f>
        <v/>
      </c>
      <c r="F112" s="255" t="str">
        <f>IFERROR(VLOOKUP($E112,Rajtlista!$B:$I,2,FALSE),"")</f>
        <v/>
      </c>
      <c r="G112" s="256" t="str">
        <f t="shared" si="82"/>
        <v>4.</v>
      </c>
      <c r="H112" s="256" t="str">
        <f>IFERROR(VLOOKUP($E112,Rajtlista!$B:$I,4,FALSE),"")</f>
        <v/>
      </c>
      <c r="I112" s="331" t="str">
        <f>IFERROR(VLOOKUP($E112,Rajtlista!$B:$I,5,FALSE),"")</f>
        <v/>
      </c>
      <c r="J112" s="331" t="str">
        <f>IFERROR(VLOOKUP($E112,Rajtlista!$B:$I,6,FALSE),"")</f>
        <v/>
      </c>
      <c r="K112" s="256" t="str">
        <f>IFERROR(VLOOKUP($E112,'Nevezési lista'!$C$4:$K$113,6,FALSE),"")</f>
        <v/>
      </c>
      <c r="L112" s="299" t="str">
        <f>IFERROR(VLOOKUP($E112,Beíró!$B:$T,10,FALSE),"")</f>
        <v/>
      </c>
      <c r="M112" s="300" t="str">
        <f>IFERROR(VLOOKUP($E112,Beíró!$B:$T,11,FALSE),"")</f>
        <v/>
      </c>
      <c r="N112" s="300" t="str">
        <f>IFERROR(VLOOKUP($E112,Beíró!$B:$T,12,FALSE),"")</f>
        <v/>
      </c>
      <c r="O112" s="301" t="str">
        <f>IFERROR(VLOOKUP($E112,Beíró!$B:$T,13,FALSE),"")</f>
        <v/>
      </c>
      <c r="P112" s="303">
        <f>IFERROR(VLOOKUP($E112,Beíró!$B:$T,17,FALSE),0)</f>
        <v>0</v>
      </c>
      <c r="Q112" s="365" t="str">
        <f t="shared" ref="Q112" si="86">IF((P112-P108)&gt;0,P112-P108,"-")</f>
        <v>-</v>
      </c>
      <c r="R112" s="366"/>
      <c r="S112" s="82" t="str">
        <f>IFERROR(IF(VLOOKUP(E112,Beíró!B:T,18,FALSE)-D112=0,"ok","hiba"),"")</f>
        <v/>
      </c>
      <c r="T112" s="82" t="str">
        <f>IFERROR(IF(VLOOKUP(E112,Beíró!B:T,16,FALSE)-P112=0,"ok","hiba"),"")</f>
        <v/>
      </c>
    </row>
    <row r="113" spans="3:20" ht="14.25" hidden="1" customHeight="1" outlineLevel="1" x14ac:dyDescent="0.25">
      <c r="C113" s="364" t="s">
        <v>13</v>
      </c>
      <c r="D113" s="256">
        <v>6</v>
      </c>
      <c r="E113" s="256" t="str">
        <f>IFERROR(VLOOKUP(D113,'Eredmények rsz szerint'!R114:T128,2,FALSE),"")</f>
        <v/>
      </c>
      <c r="F113" s="255" t="str">
        <f>IFERROR(VLOOKUP($E113,Rajtlista!$B:$I,2,FALSE),"")</f>
        <v/>
      </c>
      <c r="G113" s="256" t="str">
        <f t="shared" si="82"/>
        <v>5.</v>
      </c>
      <c r="H113" s="256" t="str">
        <f>IFERROR(VLOOKUP($E113,Rajtlista!$B:$I,4,FALSE),"")</f>
        <v/>
      </c>
      <c r="I113" s="331" t="str">
        <f>IFERROR(VLOOKUP($E113,Rajtlista!$B:$I,5,FALSE),"")</f>
        <v/>
      </c>
      <c r="J113" s="331" t="str">
        <f>IFERROR(VLOOKUP($E113,Rajtlista!$B:$I,6,FALSE),"")</f>
        <v/>
      </c>
      <c r="K113" s="256" t="str">
        <f>IFERROR(VLOOKUP($E113,'Nevezési lista'!$C$4:$K$113,6,FALSE),"")</f>
        <v/>
      </c>
      <c r="L113" s="299" t="str">
        <f>IFERROR(VLOOKUP($E113,Beíró!$B:$T,10,FALSE),"")</f>
        <v/>
      </c>
      <c r="M113" s="300" t="str">
        <f>IFERROR(VLOOKUP($E113,Beíró!$B:$T,11,FALSE),"")</f>
        <v/>
      </c>
      <c r="N113" s="300" t="str">
        <f>IFERROR(VLOOKUP($E113,Beíró!$B:$T,12,FALSE),"")</f>
        <v/>
      </c>
      <c r="O113" s="301" t="str">
        <f>IFERROR(VLOOKUP($E113,Beíró!$B:$T,13,FALSE),"")</f>
        <v/>
      </c>
      <c r="P113" s="303">
        <f>IFERROR(VLOOKUP($E113,Beíró!$B:$T,17,FALSE),0)</f>
        <v>0</v>
      </c>
      <c r="Q113" s="365" t="str">
        <f t="shared" ref="Q113" si="87">IF((P113-P108)&gt;0,P113-P108,"-")</f>
        <v>-</v>
      </c>
      <c r="R113" s="366"/>
      <c r="S113" s="82" t="str">
        <f>IFERROR(IF(VLOOKUP(E113,Beíró!B:T,18,FALSE)-D113=0,"ok","hiba"),"")</f>
        <v/>
      </c>
      <c r="T113" s="82" t="str">
        <f>IFERROR(IF(VLOOKUP(E113,Beíró!B:T,16,FALSE)-P113=0,"ok","hiba"),"")</f>
        <v/>
      </c>
    </row>
    <row r="114" spans="3:20" ht="14.25" hidden="1" customHeight="1" outlineLevel="1" x14ac:dyDescent="0.25">
      <c r="C114" s="364" t="s">
        <v>14</v>
      </c>
      <c r="D114" s="256">
        <v>7</v>
      </c>
      <c r="E114" s="256" t="str">
        <f>IFERROR(VLOOKUP(D114,'Eredmények rsz szerint'!R114:T128,2,FALSE),"")</f>
        <v/>
      </c>
      <c r="F114" s="255" t="str">
        <f>IFERROR(VLOOKUP($E114,Rajtlista!$B:$I,2,FALSE),"")</f>
        <v/>
      </c>
      <c r="G114" s="256" t="str">
        <f t="shared" si="82"/>
        <v>6.</v>
      </c>
      <c r="H114" s="256" t="str">
        <f>IFERROR(VLOOKUP($E114,Rajtlista!$B:$I,4,FALSE),"")</f>
        <v/>
      </c>
      <c r="I114" s="331" t="str">
        <f>IFERROR(VLOOKUP($E114,Rajtlista!$B:$I,5,FALSE),"")</f>
        <v/>
      </c>
      <c r="J114" s="331" t="str">
        <f>IFERROR(VLOOKUP($E114,Rajtlista!$B:$I,6,FALSE),"")</f>
        <v/>
      </c>
      <c r="K114" s="256" t="str">
        <f>IFERROR(VLOOKUP($E114,'Nevezési lista'!$C$4:$K$113,6,FALSE),"")</f>
        <v/>
      </c>
      <c r="L114" s="299" t="str">
        <f>IFERROR(VLOOKUP($E114,Beíró!$B:$T,10,FALSE),"")</f>
        <v/>
      </c>
      <c r="M114" s="300" t="str">
        <f>IFERROR(VLOOKUP($E114,Beíró!$B:$T,11,FALSE),"")</f>
        <v/>
      </c>
      <c r="N114" s="300" t="str">
        <f>IFERROR(VLOOKUP($E114,Beíró!$B:$T,12,FALSE),"")</f>
        <v/>
      </c>
      <c r="O114" s="301" t="str">
        <f>IFERROR(VLOOKUP($E114,Beíró!$B:$T,13,FALSE),"")</f>
        <v/>
      </c>
      <c r="P114" s="303">
        <f>IFERROR(VLOOKUP($E114,Beíró!$B:$T,17,FALSE),0)</f>
        <v>0</v>
      </c>
      <c r="Q114" s="365" t="str">
        <f t="shared" ref="Q114" si="88">IF((P114-P108)&gt;0,P114-P108,"-")</f>
        <v>-</v>
      </c>
      <c r="R114" s="366"/>
      <c r="S114" s="82" t="str">
        <f>IFERROR(IF(VLOOKUP(E114,Beíró!B:T,18,FALSE)-D114=0,"ok","hiba"),"")</f>
        <v/>
      </c>
      <c r="T114" s="82" t="str">
        <f>IFERROR(IF(VLOOKUP(E114,Beíró!B:T,16,FALSE)-P114=0,"ok","hiba"),"")</f>
        <v/>
      </c>
    </row>
    <row r="115" spans="3:20" ht="14.25" hidden="1" customHeight="1" outlineLevel="1" x14ac:dyDescent="0.25">
      <c r="C115" s="364" t="s">
        <v>15</v>
      </c>
      <c r="D115" s="256">
        <v>8</v>
      </c>
      <c r="E115" s="256" t="str">
        <f>IFERROR(VLOOKUP(D115,'Eredmények rsz szerint'!R114:T128,2,FALSE),"")</f>
        <v/>
      </c>
      <c r="F115" s="255" t="str">
        <f>IFERROR(VLOOKUP($E115,Rajtlista!$B:$I,2,FALSE),"")</f>
        <v/>
      </c>
      <c r="G115" s="256" t="str">
        <f t="shared" si="82"/>
        <v>7.</v>
      </c>
      <c r="H115" s="256" t="str">
        <f>IFERROR(VLOOKUP($E115,Rajtlista!$B:$I,4,FALSE),"")</f>
        <v/>
      </c>
      <c r="I115" s="331" t="str">
        <f>IFERROR(VLOOKUP($E115,Rajtlista!$B:$I,5,FALSE),"")</f>
        <v/>
      </c>
      <c r="J115" s="331" t="str">
        <f>IFERROR(VLOOKUP($E115,Rajtlista!$B:$I,6,FALSE),"")</f>
        <v/>
      </c>
      <c r="K115" s="256" t="str">
        <f>IFERROR(VLOOKUP($E115,'Nevezési lista'!$C$4:$K$113,6,FALSE),"")</f>
        <v/>
      </c>
      <c r="L115" s="299" t="str">
        <f>IFERROR(VLOOKUP($E115,Beíró!$B:$T,10,FALSE),"")</f>
        <v/>
      </c>
      <c r="M115" s="300" t="str">
        <f>IFERROR(VLOOKUP($E115,Beíró!$B:$T,11,FALSE),"")</f>
        <v/>
      </c>
      <c r="N115" s="300" t="str">
        <f>IFERROR(VLOOKUP($E115,Beíró!$B:$T,12,FALSE),"")</f>
        <v/>
      </c>
      <c r="O115" s="301" t="str">
        <f>IFERROR(VLOOKUP($E115,Beíró!$B:$T,13,FALSE),"")</f>
        <v/>
      </c>
      <c r="P115" s="303">
        <f>IFERROR(VLOOKUP($E115,Beíró!$B:$T,17,FALSE),0)</f>
        <v>0</v>
      </c>
      <c r="Q115" s="365" t="str">
        <f t="shared" ref="Q115" si="89">IF((P115-P108)&gt;0,P115-P108,"-")</f>
        <v>-</v>
      </c>
      <c r="R115" s="366"/>
      <c r="S115" s="82" t="str">
        <f>IFERROR(IF(VLOOKUP(E115,Beíró!B:T,18,FALSE)-D115=0,"ok","hiba"),"")</f>
        <v/>
      </c>
      <c r="T115" s="82" t="str">
        <f>IFERROR(IF(VLOOKUP(E115,Beíró!B:T,16,FALSE)-P115=0,"ok","hiba"),"")</f>
        <v/>
      </c>
    </row>
    <row r="116" spans="3:20" ht="14.25" hidden="1" customHeight="1" outlineLevel="1" x14ac:dyDescent="0.25">
      <c r="C116" s="364" t="s">
        <v>16</v>
      </c>
      <c r="D116" s="256">
        <v>9</v>
      </c>
      <c r="E116" s="256" t="str">
        <f>IFERROR(VLOOKUP(D116,'Eredmények rsz szerint'!R114:T128,2,FALSE),"")</f>
        <v/>
      </c>
      <c r="F116" s="255" t="str">
        <f>IFERROR(VLOOKUP($E116,Rajtlista!$B:$I,2,FALSE),"")</f>
        <v/>
      </c>
      <c r="G116" s="256" t="str">
        <f t="shared" si="82"/>
        <v>8.</v>
      </c>
      <c r="H116" s="256" t="str">
        <f>IFERROR(VLOOKUP($E116,Rajtlista!$B:$I,4,FALSE),"")</f>
        <v/>
      </c>
      <c r="I116" s="331" t="str">
        <f>IFERROR(VLOOKUP($E116,Rajtlista!$B:$I,5,FALSE),"")</f>
        <v/>
      </c>
      <c r="J116" s="331" t="str">
        <f>IFERROR(VLOOKUP($E116,Rajtlista!$B:$I,6,FALSE),"")</f>
        <v/>
      </c>
      <c r="K116" s="256" t="str">
        <f>IFERROR(VLOOKUP($E116,'Nevezési lista'!$C$4:$K$113,6,FALSE),"")</f>
        <v/>
      </c>
      <c r="L116" s="299" t="str">
        <f>IFERROR(VLOOKUP($E116,Beíró!$B:$T,10,FALSE),"")</f>
        <v/>
      </c>
      <c r="M116" s="300" t="str">
        <f>IFERROR(VLOOKUP($E116,Beíró!$B:$T,11,FALSE),"")</f>
        <v/>
      </c>
      <c r="N116" s="300" t="str">
        <f>IFERROR(VLOOKUP($E116,Beíró!$B:$T,12,FALSE),"")</f>
        <v/>
      </c>
      <c r="O116" s="301" t="str">
        <f>IFERROR(VLOOKUP($E116,Beíró!$B:$T,13,FALSE),"")</f>
        <v/>
      </c>
      <c r="P116" s="303">
        <f>IFERROR(VLOOKUP($E116,Beíró!$B:$T,17,FALSE),0)</f>
        <v>0</v>
      </c>
      <c r="Q116" s="365" t="str">
        <f t="shared" ref="Q116" si="90">IF((P116-P108)&gt;0,P116-P108,"-")</f>
        <v>-</v>
      </c>
      <c r="R116" s="366"/>
      <c r="S116" s="82" t="str">
        <f>IFERROR(IF(VLOOKUP(E116,Beíró!B:T,18,FALSE)-D116=0,"ok","hiba"),"")</f>
        <v/>
      </c>
      <c r="T116" s="82" t="str">
        <f>IFERROR(IF(VLOOKUP(E116,Beíró!B:T,16,FALSE)-P116=0,"ok","hiba"),"")</f>
        <v/>
      </c>
    </row>
    <row r="117" spans="3:20" ht="14.25" hidden="1" customHeight="1" outlineLevel="1" x14ac:dyDescent="0.25">
      <c r="C117" s="364" t="s">
        <v>17</v>
      </c>
      <c r="D117" s="256">
        <v>10</v>
      </c>
      <c r="E117" s="256" t="str">
        <f>IFERROR(VLOOKUP(D117,'Eredmények rsz szerint'!R114:T128,2,FALSE),"")</f>
        <v/>
      </c>
      <c r="F117" s="255" t="str">
        <f>IFERROR(VLOOKUP($E117,Rajtlista!$B:$I,2,FALSE),"")</f>
        <v/>
      </c>
      <c r="G117" s="256" t="str">
        <f t="shared" si="82"/>
        <v>9.</v>
      </c>
      <c r="H117" s="256" t="str">
        <f>IFERROR(VLOOKUP($E117,Rajtlista!$B:$I,4,FALSE),"")</f>
        <v/>
      </c>
      <c r="I117" s="331" t="str">
        <f>IFERROR(VLOOKUP($E117,Rajtlista!$B:$I,5,FALSE),"")</f>
        <v/>
      </c>
      <c r="J117" s="331" t="str">
        <f>IFERROR(VLOOKUP($E117,Rajtlista!$B:$I,6,FALSE),"")</f>
        <v/>
      </c>
      <c r="K117" s="256" t="str">
        <f>IFERROR(VLOOKUP($E117,'Nevezési lista'!$C$4:$K$113,6,FALSE),"")</f>
        <v/>
      </c>
      <c r="L117" s="299" t="str">
        <f>IFERROR(VLOOKUP($E117,Beíró!$B:$T,10,FALSE),"")</f>
        <v/>
      </c>
      <c r="M117" s="300" t="str">
        <f>IFERROR(VLOOKUP($E117,Beíró!$B:$T,11,FALSE),"")</f>
        <v/>
      </c>
      <c r="N117" s="300" t="str">
        <f>IFERROR(VLOOKUP($E117,Beíró!$B:$T,12,FALSE),"")</f>
        <v/>
      </c>
      <c r="O117" s="301" t="str">
        <f>IFERROR(VLOOKUP($E117,Beíró!$B:$T,13,FALSE),"")</f>
        <v/>
      </c>
      <c r="P117" s="303">
        <f>IFERROR(VLOOKUP($E117,Beíró!$B:$T,17,FALSE),0)</f>
        <v>0</v>
      </c>
      <c r="Q117" s="365" t="str">
        <f t="shared" ref="Q117" si="91">IF((P117-P108)&gt;0,P117-P108,"-")</f>
        <v>-</v>
      </c>
      <c r="R117" s="366"/>
      <c r="S117" s="82" t="str">
        <f>IFERROR(IF(VLOOKUP(E117,Beíró!B:T,18,FALSE)-D117=0,"ok","hiba"),"")</f>
        <v/>
      </c>
      <c r="T117" s="82" t="str">
        <f>IFERROR(IF(VLOOKUP(E117,Beíró!B:T,16,FALSE)-P117=0,"ok","hiba"),"")</f>
        <v/>
      </c>
    </row>
    <row r="118" spans="3:20" ht="14.25" hidden="1" customHeight="1" outlineLevel="1" x14ac:dyDescent="0.25">
      <c r="C118" s="364" t="s">
        <v>18</v>
      </c>
      <c r="D118" s="256">
        <v>11</v>
      </c>
      <c r="E118" s="256" t="str">
        <f>IFERROR(VLOOKUP(D118,'Eredmények rsz szerint'!R114:T128,2,FALSE),"")</f>
        <v/>
      </c>
      <c r="F118" s="255" t="str">
        <f>IFERROR(VLOOKUP($E118,Rajtlista!$B:$I,2,FALSE),"")</f>
        <v/>
      </c>
      <c r="G118" s="256" t="str">
        <f t="shared" si="82"/>
        <v>10.</v>
      </c>
      <c r="H118" s="256" t="str">
        <f>IFERROR(VLOOKUP($E118,Rajtlista!$B:$I,4,FALSE),"")</f>
        <v/>
      </c>
      <c r="I118" s="331" t="str">
        <f>IFERROR(VLOOKUP($E118,Rajtlista!$B:$I,5,FALSE),"")</f>
        <v/>
      </c>
      <c r="J118" s="331" t="str">
        <f>IFERROR(VLOOKUP($E118,Rajtlista!$B:$I,6,FALSE),"")</f>
        <v/>
      </c>
      <c r="K118" s="256" t="str">
        <f>IFERROR(VLOOKUP($E118,'Nevezési lista'!$C$4:$K$113,6,FALSE),"")</f>
        <v/>
      </c>
      <c r="L118" s="299" t="str">
        <f>IFERROR(VLOOKUP($E118,Beíró!$B:$T,10,FALSE),"")</f>
        <v/>
      </c>
      <c r="M118" s="300" t="str">
        <f>IFERROR(VLOOKUP($E118,Beíró!$B:$T,11,FALSE),"")</f>
        <v/>
      </c>
      <c r="N118" s="300" t="str">
        <f>IFERROR(VLOOKUP($E118,Beíró!$B:$T,12,FALSE),"")</f>
        <v/>
      </c>
      <c r="O118" s="301" t="str">
        <f>IFERROR(VLOOKUP($E118,Beíró!$B:$T,13,FALSE),"")</f>
        <v/>
      </c>
      <c r="P118" s="303">
        <f>IFERROR(VLOOKUP($E118,Beíró!$B:$T,17,FALSE),0)</f>
        <v>0</v>
      </c>
      <c r="Q118" s="365" t="str">
        <f t="shared" ref="Q118" si="92">IF((P118-P108)&gt;0,P118-P108,"-")</f>
        <v>-</v>
      </c>
      <c r="R118" s="366"/>
      <c r="S118" s="82" t="str">
        <f>IFERROR(IF(VLOOKUP(E118,Beíró!B:T,18,FALSE)-D118=0,"ok","hiba"),"")</f>
        <v/>
      </c>
      <c r="T118" s="82" t="str">
        <f>IFERROR(IF(VLOOKUP(E118,Beíró!B:T,16,FALSE)-P118=0,"ok","hiba"),"")</f>
        <v/>
      </c>
    </row>
    <row r="119" spans="3:20" ht="14.25" hidden="1" customHeight="1" outlineLevel="1" x14ac:dyDescent="0.25">
      <c r="C119" s="364" t="s">
        <v>19</v>
      </c>
      <c r="D119" s="256">
        <v>12</v>
      </c>
      <c r="E119" s="256" t="str">
        <f>IFERROR(VLOOKUP(D119,'Eredmények rsz szerint'!R114:T128,2,FALSE),"")</f>
        <v/>
      </c>
      <c r="F119" s="255" t="str">
        <f>IFERROR(VLOOKUP($E119,Rajtlista!$B:$I,2,FALSE),"")</f>
        <v/>
      </c>
      <c r="G119" s="256" t="str">
        <f t="shared" si="82"/>
        <v>11.</v>
      </c>
      <c r="H119" s="256" t="str">
        <f>IFERROR(VLOOKUP($E119,Rajtlista!$B:$I,4,FALSE),"")</f>
        <v/>
      </c>
      <c r="I119" s="331" t="str">
        <f>IFERROR(VLOOKUP($E119,Rajtlista!$B:$I,5,FALSE),"")</f>
        <v/>
      </c>
      <c r="J119" s="331" t="str">
        <f>IFERROR(VLOOKUP($E119,Rajtlista!$B:$I,6,FALSE),"")</f>
        <v/>
      </c>
      <c r="K119" s="256" t="str">
        <f>IFERROR(VLOOKUP($E119,'Nevezési lista'!$C$4:$K$113,6,FALSE),"")</f>
        <v/>
      </c>
      <c r="L119" s="299" t="str">
        <f>IFERROR(VLOOKUP($E119,Beíró!$B:$T,10,FALSE),"")</f>
        <v/>
      </c>
      <c r="M119" s="300" t="str">
        <f>IFERROR(VLOOKUP($E119,Beíró!$B:$T,11,FALSE),"")</f>
        <v/>
      </c>
      <c r="N119" s="300" t="str">
        <f>IFERROR(VLOOKUP($E119,Beíró!$B:$T,12,FALSE),"")</f>
        <v/>
      </c>
      <c r="O119" s="301" t="str">
        <f>IFERROR(VLOOKUP($E119,Beíró!$B:$T,13,FALSE),"")</f>
        <v/>
      </c>
      <c r="P119" s="303">
        <f>IFERROR(VLOOKUP($E119,Beíró!$B:$T,17,FALSE),0)</f>
        <v>0</v>
      </c>
      <c r="Q119" s="365" t="str">
        <f t="shared" ref="Q119" si="93">IF((P119-P108)&gt;0,P119-P108,"-")</f>
        <v>-</v>
      </c>
      <c r="R119" s="366"/>
      <c r="S119" s="82" t="str">
        <f>IFERROR(IF(VLOOKUP(E119,Beíró!B:T,18,FALSE)-D119=0,"ok","hiba"),"")</f>
        <v/>
      </c>
      <c r="T119" s="82" t="str">
        <f>IFERROR(IF(VLOOKUP(E119,Beíró!B:T,16,FALSE)-P119=0,"ok","hiba"),"")</f>
        <v/>
      </c>
    </row>
    <row r="120" spans="3:20" ht="14.25" hidden="1" customHeight="1" outlineLevel="1" x14ac:dyDescent="0.25">
      <c r="C120" s="364" t="s">
        <v>20</v>
      </c>
      <c r="D120" s="256">
        <v>13</v>
      </c>
      <c r="E120" s="256" t="str">
        <f>IFERROR(VLOOKUP(D120,'Eredmények rsz szerint'!R114:T128,2,FALSE),"")</f>
        <v/>
      </c>
      <c r="F120" s="255" t="str">
        <f>IFERROR(VLOOKUP($E120,Rajtlista!$B:$I,2,FALSE),"")</f>
        <v/>
      </c>
      <c r="G120" s="256" t="str">
        <f t="shared" si="82"/>
        <v>12.</v>
      </c>
      <c r="H120" s="256" t="str">
        <f>IFERROR(VLOOKUP($E120,Rajtlista!$B:$I,4,FALSE),"")</f>
        <v/>
      </c>
      <c r="I120" s="331" t="str">
        <f>IFERROR(VLOOKUP($E120,Rajtlista!$B:$I,5,FALSE),"")</f>
        <v/>
      </c>
      <c r="J120" s="331" t="str">
        <f>IFERROR(VLOOKUP($E120,Rajtlista!$B:$I,6,FALSE),"")</f>
        <v/>
      </c>
      <c r="K120" s="256" t="str">
        <f>IFERROR(VLOOKUP($E120,'Nevezési lista'!$C$4:$K$113,6,FALSE),"")</f>
        <v/>
      </c>
      <c r="L120" s="299" t="str">
        <f>IFERROR(VLOOKUP($E120,Beíró!$B:$T,10,FALSE),"")</f>
        <v/>
      </c>
      <c r="M120" s="300" t="str">
        <f>IFERROR(VLOOKUP($E120,Beíró!$B:$T,11,FALSE),"")</f>
        <v/>
      </c>
      <c r="N120" s="300" t="str">
        <f>IFERROR(VLOOKUP($E120,Beíró!$B:$T,12,FALSE),"")</f>
        <v/>
      </c>
      <c r="O120" s="301" t="str">
        <f>IFERROR(VLOOKUP($E120,Beíró!$B:$T,13,FALSE),"")</f>
        <v/>
      </c>
      <c r="P120" s="303">
        <f>IFERROR(VLOOKUP($E120,Beíró!$B:$T,17,FALSE),0)</f>
        <v>0</v>
      </c>
      <c r="Q120" s="365" t="str">
        <f t="shared" ref="Q120" si="94">IF((P120-P108)&gt;0,P120-P108,"-")</f>
        <v>-</v>
      </c>
      <c r="R120" s="366"/>
      <c r="S120" s="82" t="str">
        <f>IFERROR(IF(VLOOKUP(E120,Beíró!B:T,18,FALSE)-D120=0,"ok","hiba"),"")</f>
        <v/>
      </c>
      <c r="T120" s="82" t="str">
        <f>IFERROR(IF(VLOOKUP(E120,Beíró!B:T,16,FALSE)-P120=0,"ok","hiba"),"")</f>
        <v/>
      </c>
    </row>
    <row r="121" spans="3:20" ht="14.25" hidden="1" customHeight="1" outlineLevel="1" x14ac:dyDescent="0.25">
      <c r="C121" s="364" t="s">
        <v>21</v>
      </c>
      <c r="D121" s="256">
        <v>14</v>
      </c>
      <c r="E121" s="256" t="str">
        <f>IFERROR(VLOOKUP(D121,'Eredmények rsz szerint'!R114:T128,2,FALSE),"")</f>
        <v/>
      </c>
      <c r="F121" s="255" t="str">
        <f>IFERROR(VLOOKUP($E121,Rajtlista!$B:$I,2,FALSE),"")</f>
        <v/>
      </c>
      <c r="G121" s="256" t="str">
        <f t="shared" si="82"/>
        <v>13.</v>
      </c>
      <c r="H121" s="256" t="str">
        <f>IFERROR(VLOOKUP($E121,Rajtlista!$B:$I,4,FALSE),"")</f>
        <v/>
      </c>
      <c r="I121" s="331" t="str">
        <f>IFERROR(VLOOKUP($E121,Rajtlista!$B:$I,5,FALSE),"")</f>
        <v/>
      </c>
      <c r="J121" s="331" t="str">
        <f>IFERROR(VLOOKUP($E121,Rajtlista!$B:$I,6,FALSE),"")</f>
        <v/>
      </c>
      <c r="K121" s="256" t="str">
        <f>IFERROR(VLOOKUP($E121,'Nevezési lista'!$C$4:$K$113,6,FALSE),"")</f>
        <v/>
      </c>
      <c r="L121" s="299" t="str">
        <f>IFERROR(VLOOKUP($E121,Beíró!$B:$T,10,FALSE),"")</f>
        <v/>
      </c>
      <c r="M121" s="300" t="str">
        <f>IFERROR(VLOOKUP($E121,Beíró!$B:$T,11,FALSE),"")</f>
        <v/>
      </c>
      <c r="N121" s="300" t="str">
        <f>IFERROR(VLOOKUP($E121,Beíró!$B:$T,12,FALSE),"")</f>
        <v/>
      </c>
      <c r="O121" s="301" t="str">
        <f>IFERROR(VLOOKUP($E121,Beíró!$B:$T,13,FALSE),"")</f>
        <v/>
      </c>
      <c r="P121" s="303">
        <f>IFERROR(VLOOKUP($E121,Beíró!$B:$T,17,FALSE),0)</f>
        <v>0</v>
      </c>
      <c r="Q121" s="365" t="str">
        <f t="shared" ref="Q121" si="95">IF((P121-P108)&gt;0,P121-P108,"-")</f>
        <v>-</v>
      </c>
      <c r="R121" s="366"/>
      <c r="S121" s="82" t="str">
        <f>IFERROR(IF(VLOOKUP(E121,Beíró!B:T,18,FALSE)-D121=0,"ok","hiba"),"")</f>
        <v/>
      </c>
      <c r="T121" s="82" t="str">
        <f>IFERROR(IF(VLOOKUP(E121,Beíró!B:T,16,FALSE)-P121=0,"ok","hiba"),"")</f>
        <v/>
      </c>
    </row>
    <row r="122" spans="3:20" ht="14.25" hidden="1" customHeight="1" outlineLevel="1" x14ac:dyDescent="0.25">
      <c r="C122" s="364" t="s">
        <v>22</v>
      </c>
      <c r="D122" s="256">
        <v>15</v>
      </c>
      <c r="E122" s="256" t="str">
        <f>IFERROR(VLOOKUP(D122,'Eredmények rsz szerint'!R114:T128,2,FALSE),"")</f>
        <v/>
      </c>
      <c r="F122" s="255" t="str">
        <f>IFERROR(VLOOKUP($E122,Rajtlista!$B:$I,2,FALSE),"")</f>
        <v/>
      </c>
      <c r="G122" s="256" t="str">
        <f t="shared" si="82"/>
        <v>14.</v>
      </c>
      <c r="H122" s="256" t="str">
        <f>IFERROR(VLOOKUP($E122,Rajtlista!$B:$I,4,FALSE),"")</f>
        <v/>
      </c>
      <c r="I122" s="331" t="str">
        <f>IFERROR(VLOOKUP($E122,Rajtlista!$B:$I,5,FALSE),"")</f>
        <v/>
      </c>
      <c r="J122" s="331" t="str">
        <f>IFERROR(VLOOKUP($E122,Rajtlista!$B:$I,6,FALSE),"")</f>
        <v/>
      </c>
      <c r="K122" s="256" t="str">
        <f>IFERROR(VLOOKUP($E122,'Nevezési lista'!$C$4:$K$113,6,FALSE),"")</f>
        <v/>
      </c>
      <c r="L122" s="299" t="str">
        <f>IFERROR(VLOOKUP($E122,Beíró!$B:$T,10,FALSE),"")</f>
        <v/>
      </c>
      <c r="M122" s="300" t="str">
        <f>IFERROR(VLOOKUP($E122,Beíró!$B:$T,11,FALSE),"")</f>
        <v/>
      </c>
      <c r="N122" s="300" t="str">
        <f>IFERROR(VLOOKUP($E122,Beíró!$B:$T,12,FALSE),"")</f>
        <v/>
      </c>
      <c r="O122" s="301" t="str">
        <f>IFERROR(VLOOKUP($E122,Beíró!$B:$T,13,FALSE),"")</f>
        <v/>
      </c>
      <c r="P122" s="303">
        <f>IFERROR(VLOOKUP($E122,Beíró!$B:$T,17,FALSE),0)</f>
        <v>0</v>
      </c>
      <c r="Q122" s="365" t="str">
        <f t="shared" ref="Q122" si="96">IF((P122-P108)&gt;0,P122-P108,"-")</f>
        <v>-</v>
      </c>
      <c r="R122" s="366"/>
      <c r="S122" s="82" t="str">
        <f>IFERROR(IF(VLOOKUP(E122,Beíró!B:T,18,FALSE)-D122=0,"ok","hiba"),"")</f>
        <v/>
      </c>
      <c r="T122" s="82" t="str">
        <f>IFERROR(IF(VLOOKUP(E122,Beíró!B:T,16,FALSE)-P122=0,"ok","hiba"),"")</f>
        <v/>
      </c>
    </row>
    <row r="123" spans="3:20" ht="14.25" customHeight="1" outlineLevel="1" thickBot="1" x14ac:dyDescent="0.3">
      <c r="C123" s="334"/>
      <c r="D123" s="336"/>
      <c r="E123" s="367">
        <v>0</v>
      </c>
      <c r="F123" s="335"/>
      <c r="G123" s="336"/>
      <c r="H123" s="336"/>
      <c r="I123" s="336"/>
      <c r="J123" s="336"/>
      <c r="K123" s="336"/>
      <c r="L123" s="337"/>
      <c r="M123" s="337"/>
      <c r="N123" s="337"/>
      <c r="O123" s="337"/>
      <c r="P123" s="339"/>
      <c r="Q123" s="368"/>
      <c r="R123" s="357"/>
      <c r="S123" s="82" t="str">
        <f>IFERROR(IF(VLOOKUP(E123,Beíró!B:T,18,FALSE)-D123=0,"ok","hiba"),"")</f>
        <v>ok</v>
      </c>
      <c r="T123" s="82" t="str">
        <f>IFERROR(IF(VLOOKUP(E123,Beíró!B:T,16,FALSE)-P123=0,"ok","hiba"),"")</f>
        <v>ok</v>
      </c>
    </row>
    <row r="124" spans="3:20" s="359" customFormat="1" ht="14.25" customHeight="1" x14ac:dyDescent="0.25">
      <c r="C124" s="369"/>
      <c r="D124" s="370"/>
      <c r="E124" s="370" t="str">
        <f>+Rajtlista!B130</f>
        <v>IV. kcs. Fiú (2005-2006) - 1 km szabadstílus</v>
      </c>
      <c r="F124" s="371"/>
      <c r="G124" s="370"/>
      <c r="H124" s="370"/>
      <c r="I124" s="370"/>
      <c r="J124" s="372"/>
      <c r="K124" s="373" t="str">
        <f>IFERROR(VLOOKUP($E124,'Nevezési lista'!C131:K231,6,FALSE),"")</f>
        <v/>
      </c>
      <c r="L124" s="374" t="e">
        <f>'Lövészet beíró'!G124</f>
        <v>#N/A</v>
      </c>
      <c r="M124" s="281" t="e">
        <f>'Lövészet beíró'!H124</f>
        <v>#N/A</v>
      </c>
      <c r="N124" s="281" t="e">
        <f>'Lövészet beíró'!I124</f>
        <v>#N/A</v>
      </c>
      <c r="O124" s="282" t="e">
        <f>'Lövészet beíró'!J124</f>
        <v>#N/A</v>
      </c>
      <c r="P124" s="375"/>
      <c r="Q124" s="376"/>
      <c r="R124" s="357"/>
      <c r="S124" s="358" t="str">
        <f>IFERROR(IF(VLOOKUP(E124,Beíró!B:T,18,FALSE)-D124=0,"ok","hiba"),"")</f>
        <v>ok</v>
      </c>
      <c r="T124" s="358" t="str">
        <f>IFERROR(IF(VLOOKUP(E124,Beíró!B:T,16,FALSE)-P124=0,"ok","hiba"),"")</f>
        <v>ok</v>
      </c>
    </row>
    <row r="125" spans="3:20" ht="14.25" customHeight="1" outlineLevel="1" x14ac:dyDescent="0.25">
      <c r="C125" s="360" t="s">
        <v>5</v>
      </c>
      <c r="D125" s="288">
        <v>1</v>
      </c>
      <c r="E125" s="253" t="str">
        <f>IFERROR(VLOOKUP(D125,'Eredmények rsz szerint'!R131:T145,2,FALSE),"")</f>
        <v/>
      </c>
      <c r="F125" s="287" t="str">
        <f>IFERROR(VLOOKUP($E125,Rajtlista!$B:$I,2,FALSE),"")</f>
        <v/>
      </c>
      <c r="G125" s="288">
        <f>+C124</f>
        <v>0</v>
      </c>
      <c r="H125" s="288" t="str">
        <f>IFERROR(VLOOKUP($E125,Rajtlista!$B:$I,4,FALSE),"")</f>
        <v/>
      </c>
      <c r="I125" s="328" t="str">
        <f>IFERROR(VLOOKUP($E125,Rajtlista!$B:$I,5,FALSE),"")</f>
        <v/>
      </c>
      <c r="J125" s="328" t="str">
        <f>IFERROR(VLOOKUP($E125,Rajtlista!$B:$I,6,FALSE),"")</f>
        <v/>
      </c>
      <c r="K125" s="288" t="str">
        <f>IFERROR(VLOOKUP($E125,'Nevezési lista'!$C$4:$K$113,6,FALSE),"")</f>
        <v/>
      </c>
      <c r="L125" s="291" t="str">
        <f>IFERROR(VLOOKUP($E125,Beíró!$B:$T,10,FALSE),"")</f>
        <v/>
      </c>
      <c r="M125" s="292" t="str">
        <f>IFERROR(VLOOKUP($E125,Beíró!$B:$T,11,FALSE),"")</f>
        <v/>
      </c>
      <c r="N125" s="292" t="str">
        <f>IFERROR(VLOOKUP($E125,Beíró!$B:$T,12,FALSE),"")</f>
        <v/>
      </c>
      <c r="O125" s="293" t="str">
        <f>IFERROR(VLOOKUP($E125,Beíró!$B:$T,13,FALSE),"")</f>
        <v/>
      </c>
      <c r="P125" s="295">
        <f>IFERROR(VLOOKUP($E125,Beíró!$B:$T,17,FALSE),0)</f>
        <v>0</v>
      </c>
      <c r="Q125" s="362" t="str">
        <f t="shared" ref="Q125" si="97">IF((P125-P125)&gt;0,P125-P125,"-")</f>
        <v>-</v>
      </c>
      <c r="R125" s="363"/>
      <c r="S125" s="82" t="str">
        <f>IFERROR(IF(VLOOKUP(E125,Beíró!B:T,18,FALSE)-D125=0,"ok","hiba"),"")</f>
        <v/>
      </c>
      <c r="T125" s="82" t="str">
        <f>IFERROR(IF(VLOOKUP(E125,Beíró!B:T,16,FALSE)-P125=0,"ok","hiba"),"")</f>
        <v/>
      </c>
    </row>
    <row r="126" spans="3:20" ht="14.25" customHeight="1" outlineLevel="1" x14ac:dyDescent="0.25">
      <c r="C126" s="364" t="s">
        <v>6</v>
      </c>
      <c r="D126" s="256">
        <v>2</v>
      </c>
      <c r="E126" s="256" t="str">
        <f>IFERROR(VLOOKUP(D126,'Eredmények rsz szerint'!R131:T145,2,FALSE),"")</f>
        <v/>
      </c>
      <c r="F126" s="255" t="str">
        <f>IFERROR(VLOOKUP($E126,Rajtlista!$B:$I,2,FALSE),"")</f>
        <v/>
      </c>
      <c r="G126" s="256" t="str">
        <f t="shared" ref="G126:G139" si="98">+C125</f>
        <v>I.</v>
      </c>
      <c r="H126" s="256" t="str">
        <f>IFERROR(VLOOKUP($E126,Rajtlista!$B:$I,4,FALSE),"")</f>
        <v/>
      </c>
      <c r="I126" s="331" t="str">
        <f>IFERROR(VLOOKUP($E126,Rajtlista!$B:$I,5,FALSE),"")</f>
        <v/>
      </c>
      <c r="J126" s="331" t="str">
        <f>IFERROR(VLOOKUP($E126,Rajtlista!$B:$I,6,FALSE),"")</f>
        <v/>
      </c>
      <c r="K126" s="256" t="str">
        <f>IFERROR(VLOOKUP($E126,'Nevezési lista'!$C$4:$K$113,6,FALSE),"")</f>
        <v/>
      </c>
      <c r="L126" s="299" t="str">
        <f>IFERROR(VLOOKUP($E126,Beíró!$B:$T,10,FALSE),"")</f>
        <v/>
      </c>
      <c r="M126" s="300" t="str">
        <f>IFERROR(VLOOKUP($E126,Beíró!$B:$T,11,FALSE),"")</f>
        <v/>
      </c>
      <c r="N126" s="300" t="str">
        <f>IFERROR(VLOOKUP($E126,Beíró!$B:$T,12,FALSE),"")</f>
        <v/>
      </c>
      <c r="O126" s="301" t="str">
        <f>IFERROR(VLOOKUP($E126,Beíró!$B:$T,13,FALSE),"")</f>
        <v/>
      </c>
      <c r="P126" s="303">
        <f>IFERROR(VLOOKUP($E126,Beíró!$B:$T,17,FALSE),0)</f>
        <v>0</v>
      </c>
      <c r="Q126" s="365" t="str">
        <f t="shared" ref="Q126" si="99">IF((P126-P125)&gt;0,P126-P125,"-")</f>
        <v>-</v>
      </c>
      <c r="R126" s="366"/>
      <c r="S126" s="82" t="str">
        <f>IFERROR(IF(VLOOKUP(E126,Beíró!B:T,18,FALSE)-D126=0,"ok","hiba"),"")</f>
        <v/>
      </c>
      <c r="T126" s="82" t="str">
        <f>IFERROR(IF(VLOOKUP(E126,Beíró!B:T,16,FALSE)-P126=0,"ok","hiba"),"")</f>
        <v/>
      </c>
    </row>
    <row r="127" spans="3:20" ht="14.25" customHeight="1" outlineLevel="1" x14ac:dyDescent="0.25">
      <c r="C127" s="364" t="s">
        <v>10</v>
      </c>
      <c r="D127" s="256">
        <v>3</v>
      </c>
      <c r="E127" s="256" t="str">
        <f>IFERROR(VLOOKUP(D127,'Eredmények rsz szerint'!R131:T145,2,FALSE),"")</f>
        <v/>
      </c>
      <c r="F127" s="255" t="str">
        <f>IFERROR(VLOOKUP($E127,Rajtlista!$B:$I,2,FALSE),"")</f>
        <v/>
      </c>
      <c r="G127" s="256" t="str">
        <f t="shared" si="98"/>
        <v>II.</v>
      </c>
      <c r="H127" s="256" t="str">
        <f>IFERROR(VLOOKUP($E127,Rajtlista!$B:$I,4,FALSE),"")</f>
        <v/>
      </c>
      <c r="I127" s="331" t="str">
        <f>IFERROR(VLOOKUP($E127,Rajtlista!$B:$I,5,FALSE),"")</f>
        <v/>
      </c>
      <c r="J127" s="331" t="str">
        <f>IFERROR(VLOOKUP($E127,Rajtlista!$B:$I,6,FALSE),"")</f>
        <v/>
      </c>
      <c r="K127" s="256" t="str">
        <f>IFERROR(VLOOKUP($E127,'Nevezési lista'!$C$4:$K$113,6,FALSE),"")</f>
        <v/>
      </c>
      <c r="L127" s="299" t="str">
        <f>IFERROR(VLOOKUP($E127,Beíró!$B:$T,10,FALSE),"")</f>
        <v/>
      </c>
      <c r="M127" s="300" t="str">
        <f>IFERROR(VLOOKUP($E127,Beíró!$B:$T,11,FALSE),"")</f>
        <v/>
      </c>
      <c r="N127" s="300" t="str">
        <f>IFERROR(VLOOKUP($E127,Beíró!$B:$T,12,FALSE),"")</f>
        <v/>
      </c>
      <c r="O127" s="301" t="str">
        <f>IFERROR(VLOOKUP($E127,Beíró!$B:$T,13,FALSE),"")</f>
        <v/>
      </c>
      <c r="P127" s="303">
        <f>IFERROR(VLOOKUP($E127,Beíró!$B:$T,17,FALSE),0)</f>
        <v>0</v>
      </c>
      <c r="Q127" s="365" t="str">
        <f t="shared" ref="Q127" si="100">IF((P127-P125)&gt;0,P127-P125,"-")</f>
        <v>-</v>
      </c>
      <c r="R127" s="366"/>
      <c r="S127" s="82" t="str">
        <f>IFERROR(IF(VLOOKUP(E127,Beíró!B:T,18,FALSE)-D127=0,"ok","hiba"),"")</f>
        <v/>
      </c>
      <c r="T127" s="82" t="str">
        <f>IFERROR(IF(VLOOKUP(E127,Beíró!B:T,16,FALSE)-P127=0,"ok","hiba"),"")</f>
        <v/>
      </c>
    </row>
    <row r="128" spans="3:20" ht="14.25" customHeight="1" outlineLevel="1" x14ac:dyDescent="0.25">
      <c r="C128" s="364" t="s">
        <v>11</v>
      </c>
      <c r="D128" s="256">
        <v>4</v>
      </c>
      <c r="E128" s="256" t="str">
        <f>IFERROR(VLOOKUP(D128,'Eredmények rsz szerint'!R131:T145,2,FALSE),"")</f>
        <v/>
      </c>
      <c r="F128" s="255" t="str">
        <f>IFERROR(VLOOKUP($E128,Rajtlista!$B:$I,2,FALSE),"")</f>
        <v/>
      </c>
      <c r="G128" s="256" t="str">
        <f t="shared" si="98"/>
        <v>III.</v>
      </c>
      <c r="H128" s="256" t="str">
        <f>IFERROR(VLOOKUP($E128,Rajtlista!$B:$I,4,FALSE),"")</f>
        <v/>
      </c>
      <c r="I128" s="331" t="str">
        <f>IFERROR(VLOOKUP($E128,Rajtlista!$B:$I,5,FALSE),"")</f>
        <v/>
      </c>
      <c r="J128" s="331" t="str">
        <f>IFERROR(VLOOKUP($E128,Rajtlista!$B:$I,6,FALSE),"")</f>
        <v/>
      </c>
      <c r="K128" s="256" t="str">
        <f>IFERROR(VLOOKUP($E128,'Nevezési lista'!$C$4:$K$113,6,FALSE),"")</f>
        <v/>
      </c>
      <c r="L128" s="299" t="str">
        <f>IFERROR(VLOOKUP($E128,Beíró!$B:$T,10,FALSE),"")</f>
        <v/>
      </c>
      <c r="M128" s="300" t="str">
        <f>IFERROR(VLOOKUP($E128,Beíró!$B:$T,11,FALSE),"")</f>
        <v/>
      </c>
      <c r="N128" s="300" t="str">
        <f>IFERROR(VLOOKUP($E128,Beíró!$B:$T,12,FALSE),"")</f>
        <v/>
      </c>
      <c r="O128" s="301" t="str">
        <f>IFERROR(VLOOKUP($E128,Beíró!$B:$T,13,FALSE),"")</f>
        <v/>
      </c>
      <c r="P128" s="303">
        <f>IFERROR(VLOOKUP($E128,Beíró!$B:$T,17,FALSE),0)</f>
        <v>0</v>
      </c>
      <c r="Q128" s="365" t="str">
        <f t="shared" ref="Q128" si="101">IF((P128-P125)&gt;0,P128-P125,"-")</f>
        <v>-</v>
      </c>
      <c r="R128" s="366"/>
      <c r="S128" s="82" t="str">
        <f>IFERROR(IF(VLOOKUP(E128,Beíró!B:T,18,FALSE)-D128=0,"ok","hiba"),"")</f>
        <v/>
      </c>
      <c r="T128" s="82" t="str">
        <f>IFERROR(IF(VLOOKUP(E128,Beíró!B:T,16,FALSE)-P128=0,"ok","hiba"),"")</f>
        <v/>
      </c>
    </row>
    <row r="129" spans="3:20" ht="14.25" customHeight="1" outlineLevel="1" x14ac:dyDescent="0.25">
      <c r="C129" s="364" t="s">
        <v>12</v>
      </c>
      <c r="D129" s="256">
        <v>5</v>
      </c>
      <c r="E129" s="256" t="str">
        <f>IFERROR(VLOOKUP(D129,'Eredmények rsz szerint'!R131:T145,2,FALSE),"")</f>
        <v/>
      </c>
      <c r="F129" s="255" t="str">
        <f>IFERROR(VLOOKUP($E129,Rajtlista!$B:$I,2,FALSE),"")</f>
        <v/>
      </c>
      <c r="G129" s="256" t="str">
        <f t="shared" si="98"/>
        <v>4.</v>
      </c>
      <c r="H129" s="256" t="str">
        <f>IFERROR(VLOOKUP($E129,Rajtlista!$B:$I,4,FALSE),"")</f>
        <v/>
      </c>
      <c r="I129" s="331" t="str">
        <f>IFERROR(VLOOKUP($E129,Rajtlista!$B:$I,5,FALSE),"")</f>
        <v/>
      </c>
      <c r="J129" s="331" t="str">
        <f>IFERROR(VLOOKUP($E129,Rajtlista!$B:$I,6,FALSE),"")</f>
        <v/>
      </c>
      <c r="K129" s="256" t="str">
        <f>IFERROR(VLOOKUP($E129,'Nevezési lista'!$C$4:$K$113,6,FALSE),"")</f>
        <v/>
      </c>
      <c r="L129" s="299" t="str">
        <f>IFERROR(VLOOKUP($E129,Beíró!$B:$T,10,FALSE),"")</f>
        <v/>
      </c>
      <c r="M129" s="300" t="str">
        <f>IFERROR(VLOOKUP($E129,Beíró!$B:$T,11,FALSE),"")</f>
        <v/>
      </c>
      <c r="N129" s="300" t="str">
        <f>IFERROR(VLOOKUP($E129,Beíró!$B:$T,12,FALSE),"")</f>
        <v/>
      </c>
      <c r="O129" s="301" t="str">
        <f>IFERROR(VLOOKUP($E129,Beíró!$B:$T,13,FALSE),"")</f>
        <v/>
      </c>
      <c r="P129" s="303">
        <f>IFERROR(VLOOKUP($E129,Beíró!$B:$T,17,FALSE),0)</f>
        <v>0</v>
      </c>
      <c r="Q129" s="365" t="str">
        <f t="shared" ref="Q129" si="102">IF((P129-P125)&gt;0,P129-P125,"-")</f>
        <v>-</v>
      </c>
      <c r="R129" s="366"/>
      <c r="S129" s="82" t="str">
        <f>IFERROR(IF(VLOOKUP(E129,Beíró!B:T,18,FALSE)-D129=0,"ok","hiba"),"")</f>
        <v/>
      </c>
      <c r="T129" s="82" t="str">
        <f>IFERROR(IF(VLOOKUP(E129,Beíró!B:T,16,FALSE)-P129=0,"ok","hiba"),"")</f>
        <v/>
      </c>
    </row>
    <row r="130" spans="3:20" ht="14.25" hidden="1" customHeight="1" outlineLevel="1" x14ac:dyDescent="0.25">
      <c r="C130" s="364" t="s">
        <v>13</v>
      </c>
      <c r="D130" s="256">
        <v>6</v>
      </c>
      <c r="E130" s="256" t="str">
        <f>IFERROR(VLOOKUP(D130,'Eredmények rsz szerint'!R131:T145,2,FALSE),"")</f>
        <v/>
      </c>
      <c r="F130" s="255" t="str">
        <f>IFERROR(VLOOKUP($E130,Rajtlista!$B:$I,2,FALSE),"")</f>
        <v/>
      </c>
      <c r="G130" s="256" t="str">
        <f t="shared" si="98"/>
        <v>5.</v>
      </c>
      <c r="H130" s="256" t="str">
        <f>IFERROR(VLOOKUP($E130,Rajtlista!$B:$I,4,FALSE),"")</f>
        <v/>
      </c>
      <c r="I130" s="331" t="str">
        <f>IFERROR(VLOOKUP($E130,Rajtlista!$B:$I,5,FALSE),"")</f>
        <v/>
      </c>
      <c r="J130" s="331" t="str">
        <f>IFERROR(VLOOKUP($E130,Rajtlista!$B:$I,6,FALSE),"")</f>
        <v/>
      </c>
      <c r="K130" s="256" t="str">
        <f>IFERROR(VLOOKUP($E130,'Nevezési lista'!$C$4:$K$113,6,FALSE),"")</f>
        <v/>
      </c>
      <c r="L130" s="299" t="str">
        <f>IFERROR(VLOOKUP($E130,Beíró!$B:$T,10,FALSE),"")</f>
        <v/>
      </c>
      <c r="M130" s="300" t="str">
        <f>IFERROR(VLOOKUP($E130,Beíró!$B:$T,11,FALSE),"")</f>
        <v/>
      </c>
      <c r="N130" s="300" t="str">
        <f>IFERROR(VLOOKUP($E130,Beíró!$B:$T,12,FALSE),"")</f>
        <v/>
      </c>
      <c r="O130" s="301" t="str">
        <f>IFERROR(VLOOKUP($E130,Beíró!$B:$T,13,FALSE),"")</f>
        <v/>
      </c>
      <c r="P130" s="303">
        <f>IFERROR(VLOOKUP($E130,Beíró!$B:$T,17,FALSE),0)</f>
        <v>0</v>
      </c>
      <c r="Q130" s="365" t="str">
        <f t="shared" ref="Q130" si="103">IF((P130-P125)&gt;0,P130-P125,"-")</f>
        <v>-</v>
      </c>
      <c r="R130" s="366"/>
      <c r="S130" s="82" t="str">
        <f>IFERROR(IF(VLOOKUP(E130,Beíró!B:T,18,FALSE)-D130=0,"ok","hiba"),"")</f>
        <v/>
      </c>
      <c r="T130" s="82" t="str">
        <f>IFERROR(IF(VLOOKUP(E130,Beíró!B:T,16,FALSE)-P130=0,"ok","hiba"),"")</f>
        <v/>
      </c>
    </row>
    <row r="131" spans="3:20" ht="14.25" hidden="1" customHeight="1" outlineLevel="1" x14ac:dyDescent="0.25">
      <c r="C131" s="364" t="s">
        <v>14</v>
      </c>
      <c r="D131" s="256">
        <v>7</v>
      </c>
      <c r="E131" s="256" t="str">
        <f>IFERROR(VLOOKUP(D131,'Eredmények rsz szerint'!R131:T145,2,FALSE),"")</f>
        <v/>
      </c>
      <c r="F131" s="255" t="str">
        <f>IFERROR(VLOOKUP($E131,Rajtlista!$B:$I,2,FALSE),"")</f>
        <v/>
      </c>
      <c r="G131" s="256" t="str">
        <f t="shared" si="98"/>
        <v>6.</v>
      </c>
      <c r="H131" s="256" t="str">
        <f>IFERROR(VLOOKUP($E131,Rajtlista!$B:$I,4,FALSE),"")</f>
        <v/>
      </c>
      <c r="I131" s="331" t="str">
        <f>IFERROR(VLOOKUP($E131,Rajtlista!$B:$I,5,FALSE),"")</f>
        <v/>
      </c>
      <c r="J131" s="331" t="str">
        <f>IFERROR(VLOOKUP($E131,Rajtlista!$B:$I,6,FALSE),"")</f>
        <v/>
      </c>
      <c r="K131" s="256" t="str">
        <f>IFERROR(VLOOKUP($E131,'Nevezési lista'!$C$4:$K$113,6,FALSE),"")</f>
        <v/>
      </c>
      <c r="L131" s="299" t="str">
        <f>IFERROR(VLOOKUP($E131,Beíró!$B:$T,10,FALSE),"")</f>
        <v/>
      </c>
      <c r="M131" s="300" t="str">
        <f>IFERROR(VLOOKUP($E131,Beíró!$B:$T,11,FALSE),"")</f>
        <v/>
      </c>
      <c r="N131" s="300" t="str">
        <f>IFERROR(VLOOKUP($E131,Beíró!$B:$T,12,FALSE),"")</f>
        <v/>
      </c>
      <c r="O131" s="301" t="str">
        <f>IFERROR(VLOOKUP($E131,Beíró!$B:$T,13,FALSE),"")</f>
        <v/>
      </c>
      <c r="P131" s="303">
        <f>IFERROR(VLOOKUP($E131,Beíró!$B:$T,17,FALSE),0)</f>
        <v>0</v>
      </c>
      <c r="Q131" s="365" t="str">
        <f t="shared" ref="Q131" si="104">IF((P131-P125)&gt;0,P131-P125,"-")</f>
        <v>-</v>
      </c>
      <c r="R131" s="366"/>
      <c r="S131" s="82" t="str">
        <f>IFERROR(IF(VLOOKUP(E131,Beíró!B:T,18,FALSE)-D131=0,"ok","hiba"),"")</f>
        <v/>
      </c>
      <c r="T131" s="82" t="str">
        <f>IFERROR(IF(VLOOKUP(E131,Beíró!B:T,16,FALSE)-P131=0,"ok","hiba"),"")</f>
        <v/>
      </c>
    </row>
    <row r="132" spans="3:20" ht="14.25" hidden="1" customHeight="1" outlineLevel="1" x14ac:dyDescent="0.25">
      <c r="C132" s="364" t="s">
        <v>15</v>
      </c>
      <c r="D132" s="256">
        <v>8</v>
      </c>
      <c r="E132" s="256" t="str">
        <f>IFERROR(VLOOKUP(D132,'Eredmények rsz szerint'!R131:T145,2,FALSE),"")</f>
        <v/>
      </c>
      <c r="F132" s="255" t="str">
        <f>IFERROR(VLOOKUP($E132,Rajtlista!$B:$I,2,FALSE),"")</f>
        <v/>
      </c>
      <c r="G132" s="256" t="str">
        <f t="shared" si="98"/>
        <v>7.</v>
      </c>
      <c r="H132" s="256" t="str">
        <f>IFERROR(VLOOKUP($E132,Rajtlista!$B:$I,4,FALSE),"")</f>
        <v/>
      </c>
      <c r="I132" s="331" t="str">
        <f>IFERROR(VLOOKUP($E132,Rajtlista!$B:$I,5,FALSE),"")</f>
        <v/>
      </c>
      <c r="J132" s="331" t="str">
        <f>IFERROR(VLOOKUP($E132,Rajtlista!$B:$I,6,FALSE),"")</f>
        <v/>
      </c>
      <c r="K132" s="256" t="str">
        <f>IFERROR(VLOOKUP($E132,'Nevezési lista'!$C$4:$K$113,6,FALSE),"")</f>
        <v/>
      </c>
      <c r="L132" s="299" t="str">
        <f>IFERROR(VLOOKUP($E132,Beíró!$B:$T,10,FALSE),"")</f>
        <v/>
      </c>
      <c r="M132" s="300" t="str">
        <f>IFERROR(VLOOKUP($E132,Beíró!$B:$T,11,FALSE),"")</f>
        <v/>
      </c>
      <c r="N132" s="300" t="str">
        <f>IFERROR(VLOOKUP($E132,Beíró!$B:$T,12,FALSE),"")</f>
        <v/>
      </c>
      <c r="O132" s="301" t="str">
        <f>IFERROR(VLOOKUP($E132,Beíró!$B:$T,13,FALSE),"")</f>
        <v/>
      </c>
      <c r="P132" s="303">
        <f>IFERROR(VLOOKUP($E132,Beíró!$B:$T,17,FALSE),0)</f>
        <v>0</v>
      </c>
      <c r="Q132" s="365" t="str">
        <f t="shared" ref="Q132" si="105">IF((P132-P125)&gt;0,P132-P125,"-")</f>
        <v>-</v>
      </c>
      <c r="R132" s="366"/>
      <c r="S132" s="82" t="str">
        <f>IFERROR(IF(VLOOKUP(E132,Beíró!B:T,18,FALSE)-D132=0,"ok","hiba"),"")</f>
        <v/>
      </c>
      <c r="T132" s="82" t="str">
        <f>IFERROR(IF(VLOOKUP(E132,Beíró!B:T,16,FALSE)-P132=0,"ok","hiba"),"")</f>
        <v/>
      </c>
    </row>
    <row r="133" spans="3:20" ht="14.25" hidden="1" customHeight="1" outlineLevel="1" x14ac:dyDescent="0.25">
      <c r="C133" s="364" t="s">
        <v>16</v>
      </c>
      <c r="D133" s="256">
        <v>9</v>
      </c>
      <c r="E133" s="256" t="str">
        <f>IFERROR(VLOOKUP(D133,'Eredmények rsz szerint'!R131:T145,2,FALSE),"")</f>
        <v/>
      </c>
      <c r="F133" s="255" t="str">
        <f>IFERROR(VLOOKUP($E133,Rajtlista!$B:$I,2,FALSE),"")</f>
        <v/>
      </c>
      <c r="G133" s="256" t="str">
        <f t="shared" si="98"/>
        <v>8.</v>
      </c>
      <c r="H133" s="256" t="str">
        <f>IFERROR(VLOOKUP($E133,Rajtlista!$B:$I,4,FALSE),"")</f>
        <v/>
      </c>
      <c r="I133" s="331" t="str">
        <f>IFERROR(VLOOKUP($E133,Rajtlista!$B:$I,5,FALSE),"")</f>
        <v/>
      </c>
      <c r="J133" s="331" t="str">
        <f>IFERROR(VLOOKUP($E133,Rajtlista!$B:$I,6,FALSE),"")</f>
        <v/>
      </c>
      <c r="K133" s="256" t="str">
        <f>IFERROR(VLOOKUP($E133,'Nevezési lista'!$C$4:$K$113,6,FALSE),"")</f>
        <v/>
      </c>
      <c r="L133" s="299" t="str">
        <f>IFERROR(VLOOKUP($E133,Beíró!$B:$T,10,FALSE),"")</f>
        <v/>
      </c>
      <c r="M133" s="300" t="str">
        <f>IFERROR(VLOOKUP($E133,Beíró!$B:$T,11,FALSE),"")</f>
        <v/>
      </c>
      <c r="N133" s="300" t="str">
        <f>IFERROR(VLOOKUP($E133,Beíró!$B:$T,12,FALSE),"")</f>
        <v/>
      </c>
      <c r="O133" s="301" t="str">
        <f>IFERROR(VLOOKUP($E133,Beíró!$B:$T,13,FALSE),"")</f>
        <v/>
      </c>
      <c r="P133" s="303">
        <f>IFERROR(VLOOKUP($E133,Beíró!$B:$T,17,FALSE),0)</f>
        <v>0</v>
      </c>
      <c r="Q133" s="365" t="str">
        <f t="shared" ref="Q133" si="106">IF((P133-P125)&gt;0,P133-P125,"-")</f>
        <v>-</v>
      </c>
      <c r="R133" s="366"/>
      <c r="S133" s="82" t="str">
        <f>IFERROR(IF(VLOOKUP(E133,Beíró!B:T,18,FALSE)-D133=0,"ok","hiba"),"")</f>
        <v/>
      </c>
      <c r="T133" s="82" t="str">
        <f>IFERROR(IF(VLOOKUP(E133,Beíró!B:T,16,FALSE)-P133=0,"ok","hiba"),"")</f>
        <v/>
      </c>
    </row>
    <row r="134" spans="3:20" ht="14.25" hidden="1" customHeight="1" outlineLevel="1" x14ac:dyDescent="0.25">
      <c r="C134" s="364" t="s">
        <v>17</v>
      </c>
      <c r="D134" s="256">
        <v>10</v>
      </c>
      <c r="E134" s="256" t="str">
        <f>IFERROR(VLOOKUP(D134,'Eredmények rsz szerint'!R131:T145,2,FALSE),"")</f>
        <v/>
      </c>
      <c r="F134" s="255" t="str">
        <f>IFERROR(VLOOKUP($E134,Rajtlista!$B:$I,2,FALSE),"")</f>
        <v/>
      </c>
      <c r="G134" s="256" t="str">
        <f t="shared" si="98"/>
        <v>9.</v>
      </c>
      <c r="H134" s="256" t="str">
        <f>IFERROR(VLOOKUP($E134,Rajtlista!$B:$I,4,FALSE),"")</f>
        <v/>
      </c>
      <c r="I134" s="331" t="str">
        <f>IFERROR(VLOOKUP($E134,Rajtlista!$B:$I,5,FALSE),"")</f>
        <v/>
      </c>
      <c r="J134" s="331" t="str">
        <f>IFERROR(VLOOKUP($E134,Rajtlista!$B:$I,6,FALSE),"")</f>
        <v/>
      </c>
      <c r="K134" s="256" t="str">
        <f>IFERROR(VLOOKUP($E134,'Nevezési lista'!$C$4:$K$113,6,FALSE),"")</f>
        <v/>
      </c>
      <c r="L134" s="299" t="str">
        <f>IFERROR(VLOOKUP($E134,Beíró!$B:$T,10,FALSE),"")</f>
        <v/>
      </c>
      <c r="M134" s="300" t="str">
        <f>IFERROR(VLOOKUP($E134,Beíró!$B:$T,11,FALSE),"")</f>
        <v/>
      </c>
      <c r="N134" s="300" t="str">
        <f>IFERROR(VLOOKUP($E134,Beíró!$B:$T,12,FALSE),"")</f>
        <v/>
      </c>
      <c r="O134" s="301" t="str">
        <f>IFERROR(VLOOKUP($E134,Beíró!$B:$T,13,FALSE),"")</f>
        <v/>
      </c>
      <c r="P134" s="303">
        <f>IFERROR(VLOOKUP($E134,Beíró!$B:$T,17,FALSE),0)</f>
        <v>0</v>
      </c>
      <c r="Q134" s="365" t="str">
        <f t="shared" ref="Q134" si="107">IF((P134-P125)&gt;0,P134-P125,"-")</f>
        <v>-</v>
      </c>
      <c r="R134" s="366"/>
      <c r="S134" s="82" t="str">
        <f>IFERROR(IF(VLOOKUP(E134,Beíró!B:T,18,FALSE)-D134=0,"ok","hiba"),"")</f>
        <v/>
      </c>
      <c r="T134" s="82" t="str">
        <f>IFERROR(IF(VLOOKUP(E134,Beíró!B:T,16,FALSE)-P134=0,"ok","hiba"),"")</f>
        <v/>
      </c>
    </row>
    <row r="135" spans="3:20" ht="14.25" hidden="1" customHeight="1" outlineLevel="1" x14ac:dyDescent="0.25">
      <c r="C135" s="364" t="s">
        <v>18</v>
      </c>
      <c r="D135" s="256">
        <v>11</v>
      </c>
      <c r="E135" s="256" t="str">
        <f>IFERROR(VLOOKUP(D135,'Eredmények rsz szerint'!R131:T145,2,FALSE),"")</f>
        <v/>
      </c>
      <c r="F135" s="255" t="str">
        <f>IFERROR(VLOOKUP($E135,Rajtlista!$B:$I,2,FALSE),"")</f>
        <v/>
      </c>
      <c r="G135" s="256" t="str">
        <f t="shared" si="98"/>
        <v>10.</v>
      </c>
      <c r="H135" s="256" t="str">
        <f>IFERROR(VLOOKUP($E135,Rajtlista!$B:$I,4,FALSE),"")</f>
        <v/>
      </c>
      <c r="I135" s="331" t="str">
        <f>IFERROR(VLOOKUP($E135,Rajtlista!$B:$I,5,FALSE),"")</f>
        <v/>
      </c>
      <c r="J135" s="331" t="str">
        <f>IFERROR(VLOOKUP($E135,Rajtlista!$B:$I,6,FALSE),"")</f>
        <v/>
      </c>
      <c r="K135" s="256" t="str">
        <f>IFERROR(VLOOKUP($E135,'Nevezési lista'!$C$4:$K$113,6,FALSE),"")</f>
        <v/>
      </c>
      <c r="L135" s="299" t="str">
        <f>IFERROR(VLOOKUP($E135,Beíró!$B:$T,10,FALSE),"")</f>
        <v/>
      </c>
      <c r="M135" s="300" t="str">
        <f>IFERROR(VLOOKUP($E135,Beíró!$B:$T,11,FALSE),"")</f>
        <v/>
      </c>
      <c r="N135" s="300" t="str">
        <f>IFERROR(VLOOKUP($E135,Beíró!$B:$T,12,FALSE),"")</f>
        <v/>
      </c>
      <c r="O135" s="301" t="str">
        <f>IFERROR(VLOOKUP($E135,Beíró!$B:$T,13,FALSE),"")</f>
        <v/>
      </c>
      <c r="P135" s="303">
        <f>IFERROR(VLOOKUP($E135,Beíró!$B:$T,17,FALSE),0)</f>
        <v>0</v>
      </c>
      <c r="Q135" s="365" t="str">
        <f t="shared" ref="Q135" si="108">IF((P135-P125)&gt;0,P135-P125,"-")</f>
        <v>-</v>
      </c>
      <c r="R135" s="366"/>
      <c r="S135" s="82" t="str">
        <f>IFERROR(IF(VLOOKUP(E135,Beíró!B:T,18,FALSE)-D135=0,"ok","hiba"),"")</f>
        <v/>
      </c>
      <c r="T135" s="82" t="str">
        <f>IFERROR(IF(VLOOKUP(E135,Beíró!B:T,16,FALSE)-P135=0,"ok","hiba"),"")</f>
        <v/>
      </c>
    </row>
    <row r="136" spans="3:20" ht="14.25" hidden="1" customHeight="1" outlineLevel="1" x14ac:dyDescent="0.25">
      <c r="C136" s="364" t="s">
        <v>19</v>
      </c>
      <c r="D136" s="256">
        <v>12</v>
      </c>
      <c r="E136" s="256" t="str">
        <f>IFERROR(VLOOKUP(D136,'Eredmények rsz szerint'!R131:T145,2,FALSE),"")</f>
        <v/>
      </c>
      <c r="F136" s="255" t="str">
        <f>IFERROR(VLOOKUP($E136,Rajtlista!$B:$I,2,FALSE),"")</f>
        <v/>
      </c>
      <c r="G136" s="256" t="str">
        <f t="shared" si="98"/>
        <v>11.</v>
      </c>
      <c r="H136" s="256" t="str">
        <f>IFERROR(VLOOKUP($E136,Rajtlista!$B:$I,4,FALSE),"")</f>
        <v/>
      </c>
      <c r="I136" s="331" t="str">
        <f>IFERROR(VLOOKUP($E136,Rajtlista!$B:$I,5,FALSE),"")</f>
        <v/>
      </c>
      <c r="J136" s="331" t="str">
        <f>IFERROR(VLOOKUP($E136,Rajtlista!$B:$I,6,FALSE),"")</f>
        <v/>
      </c>
      <c r="K136" s="256" t="str">
        <f>IFERROR(VLOOKUP($E136,'Nevezési lista'!$C$4:$K$113,6,FALSE),"")</f>
        <v/>
      </c>
      <c r="L136" s="299" t="str">
        <f>IFERROR(VLOOKUP($E136,Beíró!$B:$T,10,FALSE),"")</f>
        <v/>
      </c>
      <c r="M136" s="300" t="str">
        <f>IFERROR(VLOOKUP($E136,Beíró!$B:$T,11,FALSE),"")</f>
        <v/>
      </c>
      <c r="N136" s="300" t="str">
        <f>IFERROR(VLOOKUP($E136,Beíró!$B:$T,12,FALSE),"")</f>
        <v/>
      </c>
      <c r="O136" s="301" t="str">
        <f>IFERROR(VLOOKUP($E136,Beíró!$B:$T,13,FALSE),"")</f>
        <v/>
      </c>
      <c r="P136" s="303">
        <f>IFERROR(VLOOKUP($E136,Beíró!$B:$T,17,FALSE),0)</f>
        <v>0</v>
      </c>
      <c r="Q136" s="365" t="str">
        <f t="shared" ref="Q136" si="109">IF((P136-P125)&gt;0,P136-P125,"-")</f>
        <v>-</v>
      </c>
      <c r="R136" s="366"/>
      <c r="S136" s="82" t="str">
        <f>IFERROR(IF(VLOOKUP(E136,Beíró!B:T,18,FALSE)-D136=0,"ok","hiba"),"")</f>
        <v/>
      </c>
      <c r="T136" s="82" t="str">
        <f>IFERROR(IF(VLOOKUP(E136,Beíró!B:T,16,FALSE)-P136=0,"ok","hiba"),"")</f>
        <v/>
      </c>
    </row>
    <row r="137" spans="3:20" ht="14.25" hidden="1" customHeight="1" outlineLevel="1" x14ac:dyDescent="0.25">
      <c r="C137" s="364" t="s">
        <v>20</v>
      </c>
      <c r="D137" s="256">
        <v>13</v>
      </c>
      <c r="E137" s="256" t="str">
        <f>IFERROR(VLOOKUP(D137,'Eredmények rsz szerint'!R131:T145,2,FALSE),"")</f>
        <v/>
      </c>
      <c r="F137" s="255" t="str">
        <f>IFERROR(VLOOKUP($E137,Rajtlista!$B:$I,2,FALSE),"")</f>
        <v/>
      </c>
      <c r="G137" s="256" t="str">
        <f t="shared" si="98"/>
        <v>12.</v>
      </c>
      <c r="H137" s="256" t="str">
        <f>IFERROR(VLOOKUP($E137,Rajtlista!$B:$I,4,FALSE),"")</f>
        <v/>
      </c>
      <c r="I137" s="331" t="str">
        <f>IFERROR(VLOOKUP($E137,Rajtlista!$B:$I,5,FALSE),"")</f>
        <v/>
      </c>
      <c r="J137" s="331" t="str">
        <f>IFERROR(VLOOKUP($E137,Rajtlista!$B:$I,6,FALSE),"")</f>
        <v/>
      </c>
      <c r="K137" s="256" t="str">
        <f>IFERROR(VLOOKUP($E137,'Nevezési lista'!$C$4:$K$113,6,FALSE),"")</f>
        <v/>
      </c>
      <c r="L137" s="299" t="str">
        <f>IFERROR(VLOOKUP($E137,Beíró!$B:$T,10,FALSE),"")</f>
        <v/>
      </c>
      <c r="M137" s="300" t="str">
        <f>IFERROR(VLOOKUP($E137,Beíró!$B:$T,11,FALSE),"")</f>
        <v/>
      </c>
      <c r="N137" s="300" t="str">
        <f>IFERROR(VLOOKUP($E137,Beíró!$B:$T,12,FALSE),"")</f>
        <v/>
      </c>
      <c r="O137" s="301" t="str">
        <f>IFERROR(VLOOKUP($E137,Beíró!$B:$T,13,FALSE),"")</f>
        <v/>
      </c>
      <c r="P137" s="303">
        <f>IFERROR(VLOOKUP($E137,Beíró!$B:$T,17,FALSE),0)</f>
        <v>0</v>
      </c>
      <c r="Q137" s="365" t="str">
        <f t="shared" ref="Q137" si="110">IF((P137-P125)&gt;0,P137-P125,"-")</f>
        <v>-</v>
      </c>
      <c r="R137" s="366"/>
      <c r="S137" s="82" t="str">
        <f>IFERROR(IF(VLOOKUP(E137,Beíró!B:T,18,FALSE)-D137=0,"ok","hiba"),"")</f>
        <v/>
      </c>
      <c r="T137" s="82" t="str">
        <f>IFERROR(IF(VLOOKUP(E137,Beíró!B:T,16,FALSE)-P137=0,"ok","hiba"),"")</f>
        <v/>
      </c>
    </row>
    <row r="138" spans="3:20" ht="14.25" hidden="1" customHeight="1" outlineLevel="1" x14ac:dyDescent="0.25">
      <c r="C138" s="364" t="s">
        <v>21</v>
      </c>
      <c r="D138" s="256">
        <v>14</v>
      </c>
      <c r="E138" s="256" t="str">
        <f>IFERROR(VLOOKUP(D138,'Eredmények rsz szerint'!R131:T145,2,FALSE),"")</f>
        <v/>
      </c>
      <c r="F138" s="255" t="str">
        <f>IFERROR(VLOOKUP($E138,Rajtlista!$B:$I,2,FALSE),"")</f>
        <v/>
      </c>
      <c r="G138" s="256" t="str">
        <f t="shared" si="98"/>
        <v>13.</v>
      </c>
      <c r="H138" s="256" t="str">
        <f>IFERROR(VLOOKUP($E138,Rajtlista!$B:$I,4,FALSE),"")</f>
        <v/>
      </c>
      <c r="I138" s="331" t="str">
        <f>IFERROR(VLOOKUP($E138,Rajtlista!$B:$I,5,FALSE),"")</f>
        <v/>
      </c>
      <c r="J138" s="331" t="str">
        <f>IFERROR(VLOOKUP($E138,Rajtlista!$B:$I,6,FALSE),"")</f>
        <v/>
      </c>
      <c r="K138" s="256" t="str">
        <f>IFERROR(VLOOKUP($E138,'Nevezési lista'!$C$4:$K$113,6,FALSE),"")</f>
        <v/>
      </c>
      <c r="L138" s="299" t="str">
        <f>IFERROR(VLOOKUP($E138,Beíró!$B:$T,10,FALSE),"")</f>
        <v/>
      </c>
      <c r="M138" s="300" t="str">
        <f>IFERROR(VLOOKUP($E138,Beíró!$B:$T,11,FALSE),"")</f>
        <v/>
      </c>
      <c r="N138" s="300" t="str">
        <f>IFERROR(VLOOKUP($E138,Beíró!$B:$T,12,FALSE),"")</f>
        <v/>
      </c>
      <c r="O138" s="301" t="str">
        <f>IFERROR(VLOOKUP($E138,Beíró!$B:$T,13,FALSE),"")</f>
        <v/>
      </c>
      <c r="P138" s="303">
        <f>IFERROR(VLOOKUP($E138,Beíró!$B:$T,17,FALSE),0)</f>
        <v>0</v>
      </c>
      <c r="Q138" s="365" t="str">
        <f t="shared" ref="Q138" si="111">IF((P138-P125)&gt;0,P138-P125,"-")</f>
        <v>-</v>
      </c>
      <c r="R138" s="366"/>
      <c r="S138" s="82" t="str">
        <f>IFERROR(IF(VLOOKUP(E138,Beíró!B:T,18,FALSE)-D138=0,"ok","hiba"),"")</f>
        <v/>
      </c>
      <c r="T138" s="82" t="str">
        <f>IFERROR(IF(VLOOKUP(E138,Beíró!B:T,16,FALSE)-P138=0,"ok","hiba"),"")</f>
        <v/>
      </c>
    </row>
    <row r="139" spans="3:20" ht="14.25" hidden="1" customHeight="1" outlineLevel="1" x14ac:dyDescent="0.25">
      <c r="C139" s="364" t="s">
        <v>22</v>
      </c>
      <c r="D139" s="256">
        <v>15</v>
      </c>
      <c r="E139" s="256" t="str">
        <f>IFERROR(VLOOKUP(D139,'Eredmények rsz szerint'!R131:T145,2,FALSE),"")</f>
        <v/>
      </c>
      <c r="F139" s="255" t="str">
        <f>IFERROR(VLOOKUP($E139,Rajtlista!$B:$I,2,FALSE),"")</f>
        <v/>
      </c>
      <c r="G139" s="256" t="str">
        <f t="shared" si="98"/>
        <v>14.</v>
      </c>
      <c r="H139" s="256" t="str">
        <f>IFERROR(VLOOKUP($E139,Rajtlista!$B:$I,4,FALSE),"")</f>
        <v/>
      </c>
      <c r="I139" s="331" t="str">
        <f>IFERROR(VLOOKUP($E139,Rajtlista!$B:$I,5,FALSE),"")</f>
        <v/>
      </c>
      <c r="J139" s="331" t="str">
        <f>IFERROR(VLOOKUP($E139,Rajtlista!$B:$I,6,FALSE),"")</f>
        <v/>
      </c>
      <c r="K139" s="256" t="str">
        <f>IFERROR(VLOOKUP($E139,'Nevezési lista'!$C$4:$K$113,6,FALSE),"")</f>
        <v/>
      </c>
      <c r="L139" s="299" t="str">
        <f>IFERROR(VLOOKUP($E139,Beíró!$B:$T,10,FALSE),"")</f>
        <v/>
      </c>
      <c r="M139" s="300" t="str">
        <f>IFERROR(VLOOKUP($E139,Beíró!$B:$T,11,FALSE),"")</f>
        <v/>
      </c>
      <c r="N139" s="300" t="str">
        <f>IFERROR(VLOOKUP($E139,Beíró!$B:$T,12,FALSE),"")</f>
        <v/>
      </c>
      <c r="O139" s="301" t="str">
        <f>IFERROR(VLOOKUP($E139,Beíró!$B:$T,13,FALSE),"")</f>
        <v/>
      </c>
      <c r="P139" s="303">
        <f>IFERROR(VLOOKUP($E139,Beíró!$B:$T,17,FALSE),0)</f>
        <v>0</v>
      </c>
      <c r="Q139" s="365" t="str">
        <f t="shared" ref="Q139" si="112">IF((P139-P125)&gt;0,P139-P125,"-")</f>
        <v>-</v>
      </c>
      <c r="R139" s="366"/>
      <c r="S139" s="82" t="str">
        <f>IFERROR(IF(VLOOKUP(E139,Beíró!B:T,18,FALSE)-D139=0,"ok","hiba"),"")</f>
        <v/>
      </c>
      <c r="T139" s="82" t="str">
        <f>IFERROR(IF(VLOOKUP(E139,Beíró!B:T,16,FALSE)-P139=0,"ok","hiba"),"")</f>
        <v/>
      </c>
    </row>
    <row r="140" spans="3:20" ht="14.25" customHeight="1" outlineLevel="1" thickBot="1" x14ac:dyDescent="0.3">
      <c r="C140" s="334"/>
      <c r="D140" s="336"/>
      <c r="E140" s="367">
        <v>0</v>
      </c>
      <c r="F140" s="335"/>
      <c r="G140" s="336"/>
      <c r="H140" s="336"/>
      <c r="I140" s="336"/>
      <c r="J140" s="336"/>
      <c r="K140" s="336"/>
      <c r="L140" s="337"/>
      <c r="M140" s="337"/>
      <c r="N140" s="337"/>
      <c r="O140" s="337"/>
      <c r="P140" s="339"/>
      <c r="Q140" s="368"/>
      <c r="R140" s="357"/>
      <c r="S140" s="82" t="str">
        <f>IFERROR(IF(VLOOKUP(E140,Beíró!B:T,18,FALSE)-D140=0,"ok","hiba"),"")</f>
        <v>ok</v>
      </c>
      <c r="T140" s="82" t="str">
        <f>IFERROR(IF(VLOOKUP(E140,Beíró!B:T,16,FALSE)-P140=0,"ok","hiba"),"")</f>
        <v>ok</v>
      </c>
    </row>
    <row r="141" spans="3:20" s="359" customFormat="1" ht="14.25" customHeight="1" x14ac:dyDescent="0.25">
      <c r="C141" s="369"/>
      <c r="D141" s="370"/>
      <c r="E141" s="370" t="str">
        <f>+Rajtlista!B147</f>
        <v>V. kcs. Leány (2003-2004) - 2 km szabadstílus</v>
      </c>
      <c r="F141" s="371"/>
      <c r="G141" s="370"/>
      <c r="H141" s="370"/>
      <c r="I141" s="370"/>
      <c r="J141" s="372"/>
      <c r="K141" s="373" t="str">
        <f>IFERROR(VLOOKUP($E141,'Nevezési lista'!C148:K248,6,FALSE),"")</f>
        <v/>
      </c>
      <c r="L141" s="374" t="e">
        <f>'Lövészet beíró'!G141</f>
        <v>#N/A</v>
      </c>
      <c r="M141" s="281" t="e">
        <f>'Lövészet beíró'!H141</f>
        <v>#N/A</v>
      </c>
      <c r="N141" s="281" t="e">
        <f>'Lövészet beíró'!I141</f>
        <v>#N/A</v>
      </c>
      <c r="O141" s="282" t="e">
        <f>'Lövészet beíró'!J141</f>
        <v>#N/A</v>
      </c>
      <c r="P141" s="375"/>
      <c r="Q141" s="376"/>
      <c r="R141" s="357"/>
      <c r="S141" s="358" t="str">
        <f>IFERROR(IF(VLOOKUP(E141,Beíró!B:T,18,FALSE)-D141=0,"ok","hiba"),"")</f>
        <v>ok</v>
      </c>
      <c r="T141" s="358" t="str">
        <f>IFERROR(IF(VLOOKUP(E141,Beíró!B:T,16,FALSE)-P141=0,"ok","hiba"),"")</f>
        <v>ok</v>
      </c>
    </row>
    <row r="142" spans="3:20" ht="14.25" hidden="1" customHeight="1" outlineLevel="1" x14ac:dyDescent="0.25">
      <c r="C142" s="360" t="s">
        <v>5</v>
      </c>
      <c r="D142" s="288">
        <v>1</v>
      </c>
      <c r="E142" s="253" t="str">
        <f>IFERROR(VLOOKUP(D142,'Eredmények rsz szerint'!R148:T162,2,FALSE),"")</f>
        <v/>
      </c>
      <c r="F142" s="287" t="str">
        <f>IFERROR(VLOOKUP($E142,Rajtlista!$B:$I,2,FALSE),"")</f>
        <v/>
      </c>
      <c r="G142" s="288">
        <f>+C141</f>
        <v>0</v>
      </c>
      <c r="H142" s="288" t="str">
        <f>IFERROR(VLOOKUP($E142,Rajtlista!$B:$I,4,FALSE),"")</f>
        <v/>
      </c>
      <c r="I142" s="328" t="str">
        <f>IFERROR(VLOOKUP($E142,Rajtlista!$B:$I,5,FALSE),"")</f>
        <v/>
      </c>
      <c r="J142" s="328" t="str">
        <f>IFERROR(VLOOKUP($E142,Rajtlista!$B:$I,6,FALSE),"")</f>
        <v/>
      </c>
      <c r="K142" s="288" t="str">
        <f>IFERROR(VLOOKUP($E142,'Nevezési lista'!$C$4:$K$113,6,FALSE),"")</f>
        <v/>
      </c>
      <c r="L142" s="291" t="str">
        <f>IFERROR(VLOOKUP($E142,Beíró!$B:$T,10,FALSE),"")</f>
        <v/>
      </c>
      <c r="M142" s="292" t="str">
        <f>IFERROR(VLOOKUP($E142,Beíró!$B:$T,11,FALSE),"")</f>
        <v/>
      </c>
      <c r="N142" s="292" t="str">
        <f>IFERROR(VLOOKUP($E142,Beíró!$B:$T,12,FALSE),"")</f>
        <v/>
      </c>
      <c r="O142" s="293" t="str">
        <f>IFERROR(VLOOKUP($E142,Beíró!$B:$T,13,FALSE),"")</f>
        <v/>
      </c>
      <c r="P142" s="295">
        <f>IFERROR(VLOOKUP($E142,Beíró!$B:$T,17,FALSE),0)</f>
        <v>0</v>
      </c>
      <c r="Q142" s="362" t="str">
        <f t="shared" ref="Q142" si="113">IF((P142-P142)&gt;0,P142-P142,"-")</f>
        <v>-</v>
      </c>
      <c r="R142" s="363"/>
      <c r="S142" s="82" t="str">
        <f>IFERROR(IF(VLOOKUP(E142,Beíró!B:T,18,FALSE)-D142=0,"ok","hiba"),"")</f>
        <v/>
      </c>
      <c r="T142" s="82" t="str">
        <f>IFERROR(IF(VLOOKUP(E142,Beíró!B:T,16,FALSE)-P142=0,"ok","hiba"),"")</f>
        <v/>
      </c>
    </row>
    <row r="143" spans="3:20" ht="14.25" hidden="1" customHeight="1" outlineLevel="1" x14ac:dyDescent="0.25">
      <c r="C143" s="364" t="s">
        <v>6</v>
      </c>
      <c r="D143" s="256">
        <v>2</v>
      </c>
      <c r="E143" s="256" t="str">
        <f>IFERROR(VLOOKUP(D143,'Eredmények rsz szerint'!R148:T162,2,FALSE),"")</f>
        <v/>
      </c>
      <c r="F143" s="255" t="str">
        <f>IFERROR(VLOOKUP($E143,Rajtlista!$B:$I,2,FALSE),"")</f>
        <v/>
      </c>
      <c r="G143" s="256" t="str">
        <f t="shared" ref="G143:G156" si="114">+C142</f>
        <v>I.</v>
      </c>
      <c r="H143" s="256" t="str">
        <f>IFERROR(VLOOKUP($E143,Rajtlista!$B:$I,4,FALSE),"")</f>
        <v/>
      </c>
      <c r="I143" s="331" t="str">
        <f>IFERROR(VLOOKUP($E143,Rajtlista!$B:$I,5,FALSE),"")</f>
        <v/>
      </c>
      <c r="J143" s="331" t="str">
        <f>IFERROR(VLOOKUP($E143,Rajtlista!$B:$I,6,FALSE),"")</f>
        <v/>
      </c>
      <c r="K143" s="256" t="str">
        <f>IFERROR(VLOOKUP($E143,'Nevezési lista'!$C$4:$K$113,6,FALSE),"")</f>
        <v/>
      </c>
      <c r="L143" s="299" t="str">
        <f>IFERROR(VLOOKUP($E143,Beíró!$B:$T,10,FALSE),"")</f>
        <v/>
      </c>
      <c r="M143" s="300" t="str">
        <f>IFERROR(VLOOKUP($E143,Beíró!$B:$T,11,FALSE),"")</f>
        <v/>
      </c>
      <c r="N143" s="300" t="str">
        <f>IFERROR(VLOOKUP($E143,Beíró!$B:$T,12,FALSE),"")</f>
        <v/>
      </c>
      <c r="O143" s="301" t="str">
        <f>IFERROR(VLOOKUP($E143,Beíró!$B:$T,13,FALSE),"")</f>
        <v/>
      </c>
      <c r="P143" s="303">
        <f>IFERROR(VLOOKUP($E143,Beíró!$B:$T,17,FALSE),0)</f>
        <v>0</v>
      </c>
      <c r="Q143" s="365" t="str">
        <f t="shared" ref="Q143" si="115">IF((P143-P142)&gt;0,P143-P142,"-")</f>
        <v>-</v>
      </c>
      <c r="R143" s="366"/>
      <c r="S143" s="82" t="str">
        <f>IFERROR(IF(VLOOKUP(E143,Beíró!B:T,18,FALSE)-D143=0,"ok","hiba"),"")</f>
        <v/>
      </c>
      <c r="T143" s="82" t="str">
        <f>IFERROR(IF(VLOOKUP(E143,Beíró!B:T,16,FALSE)-P143=0,"ok","hiba"),"")</f>
        <v/>
      </c>
    </row>
    <row r="144" spans="3:20" ht="14.25" hidden="1" customHeight="1" outlineLevel="1" x14ac:dyDescent="0.25">
      <c r="C144" s="364" t="s">
        <v>10</v>
      </c>
      <c r="D144" s="256">
        <v>3</v>
      </c>
      <c r="E144" s="256" t="str">
        <f>IFERROR(VLOOKUP(D144,'Eredmények rsz szerint'!R148:T162,2,FALSE),"")</f>
        <v/>
      </c>
      <c r="F144" s="255" t="str">
        <f>IFERROR(VLOOKUP($E144,Rajtlista!$B:$I,2,FALSE),"")</f>
        <v/>
      </c>
      <c r="G144" s="256" t="str">
        <f t="shared" si="114"/>
        <v>II.</v>
      </c>
      <c r="H144" s="256" t="str">
        <f>IFERROR(VLOOKUP($E144,Rajtlista!$B:$I,4,FALSE),"")</f>
        <v/>
      </c>
      <c r="I144" s="331" t="str">
        <f>IFERROR(VLOOKUP($E144,Rajtlista!$B:$I,5,FALSE),"")</f>
        <v/>
      </c>
      <c r="J144" s="331" t="str">
        <f>IFERROR(VLOOKUP($E144,Rajtlista!$B:$I,6,FALSE),"")</f>
        <v/>
      </c>
      <c r="K144" s="256" t="str">
        <f>IFERROR(VLOOKUP($E144,'Nevezési lista'!$C$4:$K$113,6,FALSE),"")</f>
        <v/>
      </c>
      <c r="L144" s="299" t="str">
        <f>IFERROR(VLOOKUP($E144,Beíró!$B:$T,10,FALSE),"")</f>
        <v/>
      </c>
      <c r="M144" s="300" t="str">
        <f>IFERROR(VLOOKUP($E144,Beíró!$B:$T,11,FALSE),"")</f>
        <v/>
      </c>
      <c r="N144" s="300" t="str">
        <f>IFERROR(VLOOKUP($E144,Beíró!$B:$T,12,FALSE),"")</f>
        <v/>
      </c>
      <c r="O144" s="301" t="str">
        <f>IFERROR(VLOOKUP($E144,Beíró!$B:$T,13,FALSE),"")</f>
        <v/>
      </c>
      <c r="P144" s="303">
        <f>IFERROR(VLOOKUP($E144,Beíró!$B:$T,17,FALSE),0)</f>
        <v>0</v>
      </c>
      <c r="Q144" s="365" t="str">
        <f t="shared" ref="Q144" si="116">IF((P144-P142)&gt;0,P144-P142,"-")</f>
        <v>-</v>
      </c>
      <c r="R144" s="366"/>
      <c r="S144" s="82" t="str">
        <f>IFERROR(IF(VLOOKUP(E144,Beíró!B:T,18,FALSE)-D144=0,"ok","hiba"),"")</f>
        <v/>
      </c>
      <c r="T144" s="82" t="str">
        <f>IFERROR(IF(VLOOKUP(E144,Beíró!B:T,16,FALSE)-P144=0,"ok","hiba"),"")</f>
        <v/>
      </c>
    </row>
    <row r="145" spans="3:20" ht="14.25" hidden="1" customHeight="1" outlineLevel="1" x14ac:dyDescent="0.25">
      <c r="C145" s="364" t="s">
        <v>11</v>
      </c>
      <c r="D145" s="256">
        <v>4</v>
      </c>
      <c r="E145" s="256" t="str">
        <f>IFERROR(VLOOKUP(D145,'Eredmények rsz szerint'!R148:T162,2,FALSE),"")</f>
        <v/>
      </c>
      <c r="F145" s="255" t="str">
        <f>IFERROR(VLOOKUP($E145,Rajtlista!$B:$I,2,FALSE),"")</f>
        <v/>
      </c>
      <c r="G145" s="256" t="str">
        <f t="shared" si="114"/>
        <v>III.</v>
      </c>
      <c r="H145" s="256" t="str">
        <f>IFERROR(VLOOKUP($E145,Rajtlista!$B:$I,4,FALSE),"")</f>
        <v/>
      </c>
      <c r="I145" s="331" t="str">
        <f>IFERROR(VLOOKUP($E145,Rajtlista!$B:$I,5,FALSE),"")</f>
        <v/>
      </c>
      <c r="J145" s="331" t="str">
        <f>IFERROR(VLOOKUP($E145,Rajtlista!$B:$I,6,FALSE),"")</f>
        <v/>
      </c>
      <c r="K145" s="256" t="str">
        <f>IFERROR(VLOOKUP($E145,'Nevezési lista'!$C$4:$K$113,6,FALSE),"")</f>
        <v/>
      </c>
      <c r="L145" s="299" t="str">
        <f>IFERROR(VLOOKUP($E145,Beíró!$B:$T,10,FALSE),"")</f>
        <v/>
      </c>
      <c r="M145" s="300" t="str">
        <f>IFERROR(VLOOKUP($E145,Beíró!$B:$T,11,FALSE),"")</f>
        <v/>
      </c>
      <c r="N145" s="300" t="str">
        <f>IFERROR(VLOOKUP($E145,Beíró!$B:$T,12,FALSE),"")</f>
        <v/>
      </c>
      <c r="O145" s="301" t="str">
        <f>IFERROR(VLOOKUP($E145,Beíró!$B:$T,13,FALSE),"")</f>
        <v/>
      </c>
      <c r="P145" s="303">
        <f>IFERROR(VLOOKUP($E145,Beíró!$B:$T,17,FALSE),0)</f>
        <v>0</v>
      </c>
      <c r="Q145" s="365" t="str">
        <f t="shared" ref="Q145" si="117">IF((P145-P142)&gt;0,P145-P142,"-")</f>
        <v>-</v>
      </c>
      <c r="R145" s="366"/>
      <c r="S145" s="82" t="str">
        <f>IFERROR(IF(VLOOKUP(E145,Beíró!B:T,18,FALSE)-D145=0,"ok","hiba"),"")</f>
        <v/>
      </c>
      <c r="T145" s="82" t="str">
        <f>IFERROR(IF(VLOOKUP(E145,Beíró!B:T,16,FALSE)-P145=0,"ok","hiba"),"")</f>
        <v/>
      </c>
    </row>
    <row r="146" spans="3:20" ht="14.25" hidden="1" customHeight="1" outlineLevel="1" x14ac:dyDescent="0.25">
      <c r="C146" s="364" t="s">
        <v>12</v>
      </c>
      <c r="D146" s="256">
        <v>5</v>
      </c>
      <c r="E146" s="256" t="str">
        <f>IFERROR(VLOOKUP(D146,'Eredmények rsz szerint'!R148:T162,2,FALSE),"")</f>
        <v/>
      </c>
      <c r="F146" s="255" t="str">
        <f>IFERROR(VLOOKUP($E146,Rajtlista!$B:$I,2,FALSE),"")</f>
        <v/>
      </c>
      <c r="G146" s="256" t="str">
        <f t="shared" si="114"/>
        <v>4.</v>
      </c>
      <c r="H146" s="256" t="str">
        <f>IFERROR(VLOOKUP($E146,Rajtlista!$B:$I,4,FALSE),"")</f>
        <v/>
      </c>
      <c r="I146" s="331" t="str">
        <f>IFERROR(VLOOKUP($E146,Rajtlista!$B:$I,5,FALSE),"")</f>
        <v/>
      </c>
      <c r="J146" s="331" t="str">
        <f>IFERROR(VLOOKUP($E146,Rajtlista!$B:$I,6,FALSE),"")</f>
        <v/>
      </c>
      <c r="K146" s="256" t="str">
        <f>IFERROR(VLOOKUP($E146,'Nevezési lista'!$C$4:$K$113,6,FALSE),"")</f>
        <v/>
      </c>
      <c r="L146" s="299" t="str">
        <f>IFERROR(VLOOKUP($E146,Beíró!$B:$T,10,FALSE),"")</f>
        <v/>
      </c>
      <c r="M146" s="300" t="str">
        <f>IFERROR(VLOOKUP($E146,Beíró!$B:$T,11,FALSE),"")</f>
        <v/>
      </c>
      <c r="N146" s="300" t="str">
        <f>IFERROR(VLOOKUP($E146,Beíró!$B:$T,12,FALSE),"")</f>
        <v/>
      </c>
      <c r="O146" s="301" t="str">
        <f>IFERROR(VLOOKUP($E146,Beíró!$B:$T,13,FALSE),"")</f>
        <v/>
      </c>
      <c r="P146" s="303">
        <f>IFERROR(VLOOKUP($E146,Beíró!$B:$T,17,FALSE),0)</f>
        <v>0</v>
      </c>
      <c r="Q146" s="365" t="str">
        <f t="shared" ref="Q146" si="118">IF((P146-P142)&gt;0,P146-P142,"-")</f>
        <v>-</v>
      </c>
      <c r="R146" s="366"/>
      <c r="S146" s="82" t="str">
        <f>IFERROR(IF(VLOOKUP(E146,Beíró!B:T,18,FALSE)-D146=0,"ok","hiba"),"")</f>
        <v/>
      </c>
      <c r="T146" s="82" t="str">
        <f>IFERROR(IF(VLOOKUP(E146,Beíró!B:T,16,FALSE)-P146=0,"ok","hiba"),"")</f>
        <v/>
      </c>
    </row>
    <row r="147" spans="3:20" ht="14.25" hidden="1" customHeight="1" outlineLevel="1" x14ac:dyDescent="0.25">
      <c r="C147" s="364" t="s">
        <v>13</v>
      </c>
      <c r="D147" s="256">
        <v>6</v>
      </c>
      <c r="E147" s="256" t="str">
        <f>IFERROR(VLOOKUP(D147,'Eredmények rsz szerint'!R148:T162,2,FALSE),"")</f>
        <v/>
      </c>
      <c r="F147" s="255" t="str">
        <f>IFERROR(VLOOKUP($E147,Rajtlista!$B:$I,2,FALSE),"")</f>
        <v/>
      </c>
      <c r="G147" s="256" t="str">
        <f t="shared" si="114"/>
        <v>5.</v>
      </c>
      <c r="H147" s="256" t="str">
        <f>IFERROR(VLOOKUP($E147,Rajtlista!$B:$I,4,FALSE),"")</f>
        <v/>
      </c>
      <c r="I147" s="331" t="str">
        <f>IFERROR(VLOOKUP($E147,Rajtlista!$B:$I,5,FALSE),"")</f>
        <v/>
      </c>
      <c r="J147" s="331" t="str">
        <f>IFERROR(VLOOKUP($E147,Rajtlista!$B:$I,6,FALSE),"")</f>
        <v/>
      </c>
      <c r="K147" s="256" t="str">
        <f>IFERROR(VLOOKUP($E147,'Nevezési lista'!$C$4:$K$113,6,FALSE),"")</f>
        <v/>
      </c>
      <c r="L147" s="299" t="str">
        <f>IFERROR(VLOOKUP($E147,Beíró!$B:$T,10,FALSE),"")</f>
        <v/>
      </c>
      <c r="M147" s="300" t="str">
        <f>IFERROR(VLOOKUP($E147,Beíró!$B:$T,11,FALSE),"")</f>
        <v/>
      </c>
      <c r="N147" s="300" t="str">
        <f>IFERROR(VLOOKUP($E147,Beíró!$B:$T,12,FALSE),"")</f>
        <v/>
      </c>
      <c r="O147" s="301" t="str">
        <f>IFERROR(VLOOKUP($E147,Beíró!$B:$T,13,FALSE),"")</f>
        <v/>
      </c>
      <c r="P147" s="303">
        <f>IFERROR(VLOOKUP($E147,Beíró!$B:$T,17,FALSE),0)</f>
        <v>0</v>
      </c>
      <c r="Q147" s="365" t="str">
        <f t="shared" ref="Q147" si="119">IF((P147-P142)&gt;0,P147-P142,"-")</f>
        <v>-</v>
      </c>
      <c r="R147" s="366"/>
      <c r="S147" s="82" t="str">
        <f>IFERROR(IF(VLOOKUP(E147,Beíró!B:T,18,FALSE)-D147=0,"ok","hiba"),"")</f>
        <v/>
      </c>
      <c r="T147" s="82" t="str">
        <f>IFERROR(IF(VLOOKUP(E147,Beíró!B:T,16,FALSE)-P147=0,"ok","hiba"),"")</f>
        <v/>
      </c>
    </row>
    <row r="148" spans="3:20" ht="14.25" hidden="1" customHeight="1" outlineLevel="1" x14ac:dyDescent="0.25">
      <c r="C148" s="364" t="s">
        <v>14</v>
      </c>
      <c r="D148" s="256">
        <v>7</v>
      </c>
      <c r="E148" s="256" t="str">
        <f>IFERROR(VLOOKUP(D148,'Eredmények rsz szerint'!R148:T162,2,FALSE),"")</f>
        <v/>
      </c>
      <c r="F148" s="255" t="str">
        <f>IFERROR(VLOOKUP($E148,Rajtlista!$B:$I,2,FALSE),"")</f>
        <v/>
      </c>
      <c r="G148" s="256" t="str">
        <f t="shared" si="114"/>
        <v>6.</v>
      </c>
      <c r="H148" s="256" t="str">
        <f>IFERROR(VLOOKUP($E148,Rajtlista!$B:$I,4,FALSE),"")</f>
        <v/>
      </c>
      <c r="I148" s="331" t="str">
        <f>IFERROR(VLOOKUP($E148,Rajtlista!$B:$I,5,FALSE),"")</f>
        <v/>
      </c>
      <c r="J148" s="331" t="str">
        <f>IFERROR(VLOOKUP($E148,Rajtlista!$B:$I,6,FALSE),"")</f>
        <v/>
      </c>
      <c r="K148" s="256" t="str">
        <f>IFERROR(VLOOKUP($E148,'Nevezési lista'!$C$4:$K$113,6,FALSE),"")</f>
        <v/>
      </c>
      <c r="L148" s="299" t="str">
        <f>IFERROR(VLOOKUP($E148,Beíró!$B:$T,10,FALSE),"")</f>
        <v/>
      </c>
      <c r="M148" s="300" t="str">
        <f>IFERROR(VLOOKUP($E148,Beíró!$B:$T,11,FALSE),"")</f>
        <v/>
      </c>
      <c r="N148" s="300" t="str">
        <f>IFERROR(VLOOKUP($E148,Beíró!$B:$T,12,FALSE),"")</f>
        <v/>
      </c>
      <c r="O148" s="301" t="str">
        <f>IFERROR(VLOOKUP($E148,Beíró!$B:$T,13,FALSE),"")</f>
        <v/>
      </c>
      <c r="P148" s="303">
        <f>IFERROR(VLOOKUP($E148,Beíró!$B:$T,17,FALSE),0)</f>
        <v>0</v>
      </c>
      <c r="Q148" s="365" t="str">
        <f t="shared" ref="Q148" si="120">IF((P148-P142)&gt;0,P148-P142,"-")</f>
        <v>-</v>
      </c>
      <c r="R148" s="366"/>
      <c r="S148" s="82" t="str">
        <f>IFERROR(IF(VLOOKUP(E148,Beíró!B:T,18,FALSE)-D148=0,"ok","hiba"),"")</f>
        <v/>
      </c>
      <c r="T148" s="82" t="str">
        <f>IFERROR(IF(VLOOKUP(E148,Beíró!B:T,16,FALSE)-P148=0,"ok","hiba"),"")</f>
        <v/>
      </c>
    </row>
    <row r="149" spans="3:20" ht="14.25" hidden="1" customHeight="1" outlineLevel="1" x14ac:dyDescent="0.25">
      <c r="C149" s="364" t="s">
        <v>15</v>
      </c>
      <c r="D149" s="256">
        <v>8</v>
      </c>
      <c r="E149" s="256" t="str">
        <f>IFERROR(VLOOKUP(D149,'Eredmények rsz szerint'!R148:T162,2,FALSE),"")</f>
        <v/>
      </c>
      <c r="F149" s="255" t="str">
        <f>IFERROR(VLOOKUP($E149,Rajtlista!$B:$I,2,FALSE),"")</f>
        <v/>
      </c>
      <c r="G149" s="256" t="str">
        <f t="shared" si="114"/>
        <v>7.</v>
      </c>
      <c r="H149" s="256" t="str">
        <f>IFERROR(VLOOKUP($E149,Rajtlista!$B:$I,4,FALSE),"")</f>
        <v/>
      </c>
      <c r="I149" s="331" t="str">
        <f>IFERROR(VLOOKUP($E149,Rajtlista!$B:$I,5,FALSE),"")</f>
        <v/>
      </c>
      <c r="J149" s="331" t="str">
        <f>IFERROR(VLOOKUP($E149,Rajtlista!$B:$I,6,FALSE),"")</f>
        <v/>
      </c>
      <c r="K149" s="256" t="str">
        <f>IFERROR(VLOOKUP($E149,'Nevezési lista'!$C$4:$K$113,6,FALSE),"")</f>
        <v/>
      </c>
      <c r="L149" s="299" t="str">
        <f>IFERROR(VLOOKUP($E149,Beíró!$B:$T,10,FALSE),"")</f>
        <v/>
      </c>
      <c r="M149" s="300" t="str">
        <f>IFERROR(VLOOKUP($E149,Beíró!$B:$T,11,FALSE),"")</f>
        <v/>
      </c>
      <c r="N149" s="300" t="str">
        <f>IFERROR(VLOOKUP($E149,Beíró!$B:$T,12,FALSE),"")</f>
        <v/>
      </c>
      <c r="O149" s="301" t="str">
        <f>IFERROR(VLOOKUP($E149,Beíró!$B:$T,13,FALSE),"")</f>
        <v/>
      </c>
      <c r="P149" s="303">
        <f>IFERROR(VLOOKUP($E149,Beíró!$B:$T,17,FALSE),0)</f>
        <v>0</v>
      </c>
      <c r="Q149" s="365" t="str">
        <f t="shared" ref="Q149" si="121">IF((P149-P142)&gt;0,P149-P142,"-")</f>
        <v>-</v>
      </c>
      <c r="R149" s="366"/>
      <c r="S149" s="82" t="str">
        <f>IFERROR(IF(VLOOKUP(E149,Beíró!B:T,18,FALSE)-D149=0,"ok","hiba"),"")</f>
        <v/>
      </c>
      <c r="T149" s="82" t="str">
        <f>IFERROR(IF(VLOOKUP(E149,Beíró!B:T,16,FALSE)-P149=0,"ok","hiba"),"")</f>
        <v/>
      </c>
    </row>
    <row r="150" spans="3:20" ht="14.25" hidden="1" customHeight="1" outlineLevel="1" x14ac:dyDescent="0.25">
      <c r="C150" s="364" t="s">
        <v>16</v>
      </c>
      <c r="D150" s="256">
        <v>9</v>
      </c>
      <c r="E150" s="256" t="str">
        <f>IFERROR(VLOOKUP(D150,'Eredmények rsz szerint'!R148:T162,2,FALSE),"")</f>
        <v/>
      </c>
      <c r="F150" s="255" t="str">
        <f>IFERROR(VLOOKUP($E150,Rajtlista!$B:$I,2,FALSE),"")</f>
        <v/>
      </c>
      <c r="G150" s="256" t="str">
        <f t="shared" si="114"/>
        <v>8.</v>
      </c>
      <c r="H150" s="256" t="str">
        <f>IFERROR(VLOOKUP($E150,Rajtlista!$B:$I,4,FALSE),"")</f>
        <v/>
      </c>
      <c r="I150" s="331" t="str">
        <f>IFERROR(VLOOKUP($E150,Rajtlista!$B:$I,5,FALSE),"")</f>
        <v/>
      </c>
      <c r="J150" s="331" t="str">
        <f>IFERROR(VLOOKUP($E150,Rajtlista!$B:$I,6,FALSE),"")</f>
        <v/>
      </c>
      <c r="K150" s="256" t="str">
        <f>IFERROR(VLOOKUP($E150,'Nevezési lista'!$C$4:$K$113,6,FALSE),"")</f>
        <v/>
      </c>
      <c r="L150" s="299" t="str">
        <f>IFERROR(VLOOKUP($E150,Beíró!$B:$T,10,FALSE),"")</f>
        <v/>
      </c>
      <c r="M150" s="300" t="str">
        <f>IFERROR(VLOOKUP($E150,Beíró!$B:$T,11,FALSE),"")</f>
        <v/>
      </c>
      <c r="N150" s="300" t="str">
        <f>IFERROR(VLOOKUP($E150,Beíró!$B:$T,12,FALSE),"")</f>
        <v/>
      </c>
      <c r="O150" s="301" t="str">
        <f>IFERROR(VLOOKUP($E150,Beíró!$B:$T,13,FALSE),"")</f>
        <v/>
      </c>
      <c r="P150" s="303">
        <f>IFERROR(VLOOKUP($E150,Beíró!$B:$T,17,FALSE),0)</f>
        <v>0</v>
      </c>
      <c r="Q150" s="365" t="str">
        <f t="shared" ref="Q150" si="122">IF((P150-P142)&gt;0,P150-P142,"-")</f>
        <v>-</v>
      </c>
      <c r="R150" s="366"/>
      <c r="S150" s="82" t="str">
        <f>IFERROR(IF(VLOOKUP(E150,Beíró!B:T,18,FALSE)-D150=0,"ok","hiba"),"")</f>
        <v/>
      </c>
      <c r="T150" s="82" t="str">
        <f>IFERROR(IF(VLOOKUP(E150,Beíró!B:T,16,FALSE)-P150=0,"ok","hiba"),"")</f>
        <v/>
      </c>
    </row>
    <row r="151" spans="3:20" ht="14.25" hidden="1" customHeight="1" outlineLevel="1" x14ac:dyDescent="0.25">
      <c r="C151" s="364" t="s">
        <v>17</v>
      </c>
      <c r="D151" s="256">
        <v>10</v>
      </c>
      <c r="E151" s="256" t="str">
        <f>IFERROR(VLOOKUP(D151,'Eredmények rsz szerint'!R148:T162,2,FALSE),"")</f>
        <v/>
      </c>
      <c r="F151" s="255" t="str">
        <f>IFERROR(VLOOKUP($E151,Rajtlista!$B:$I,2,FALSE),"")</f>
        <v/>
      </c>
      <c r="G151" s="256" t="str">
        <f t="shared" si="114"/>
        <v>9.</v>
      </c>
      <c r="H151" s="256" t="str">
        <f>IFERROR(VLOOKUP($E151,Rajtlista!$B:$I,4,FALSE),"")</f>
        <v/>
      </c>
      <c r="I151" s="331" t="str">
        <f>IFERROR(VLOOKUP($E151,Rajtlista!$B:$I,5,FALSE),"")</f>
        <v/>
      </c>
      <c r="J151" s="331" t="str">
        <f>IFERROR(VLOOKUP($E151,Rajtlista!$B:$I,6,FALSE),"")</f>
        <v/>
      </c>
      <c r="K151" s="256" t="str">
        <f>IFERROR(VLOOKUP($E151,'Nevezési lista'!$C$4:$K$113,6,FALSE),"")</f>
        <v/>
      </c>
      <c r="L151" s="299" t="str">
        <f>IFERROR(VLOOKUP($E151,Beíró!$B:$T,10,FALSE),"")</f>
        <v/>
      </c>
      <c r="M151" s="300" t="str">
        <f>IFERROR(VLOOKUP($E151,Beíró!$B:$T,11,FALSE),"")</f>
        <v/>
      </c>
      <c r="N151" s="300" t="str">
        <f>IFERROR(VLOOKUP($E151,Beíró!$B:$T,12,FALSE),"")</f>
        <v/>
      </c>
      <c r="O151" s="301" t="str">
        <f>IFERROR(VLOOKUP($E151,Beíró!$B:$T,13,FALSE),"")</f>
        <v/>
      </c>
      <c r="P151" s="303">
        <f>IFERROR(VLOOKUP($E151,Beíró!$B:$T,17,FALSE),0)</f>
        <v>0</v>
      </c>
      <c r="Q151" s="365" t="str">
        <f t="shared" ref="Q151" si="123">IF((P151-P142)&gt;0,P151-P142,"-")</f>
        <v>-</v>
      </c>
      <c r="R151" s="366"/>
      <c r="S151" s="82" t="str">
        <f>IFERROR(IF(VLOOKUP(E151,Beíró!B:T,18,FALSE)-D151=0,"ok","hiba"),"")</f>
        <v/>
      </c>
      <c r="T151" s="82" t="str">
        <f>IFERROR(IF(VLOOKUP(E151,Beíró!B:T,16,FALSE)-P151=0,"ok","hiba"),"")</f>
        <v/>
      </c>
    </row>
    <row r="152" spans="3:20" ht="14.25" hidden="1" customHeight="1" outlineLevel="1" x14ac:dyDescent="0.25">
      <c r="C152" s="364" t="s">
        <v>18</v>
      </c>
      <c r="D152" s="256">
        <v>11</v>
      </c>
      <c r="E152" s="256" t="str">
        <f>IFERROR(VLOOKUP(D152,'Eredmények rsz szerint'!R148:T162,2,FALSE),"")</f>
        <v/>
      </c>
      <c r="F152" s="255" t="str">
        <f>IFERROR(VLOOKUP($E152,Rajtlista!$B:$I,2,FALSE),"")</f>
        <v/>
      </c>
      <c r="G152" s="256" t="str">
        <f t="shared" si="114"/>
        <v>10.</v>
      </c>
      <c r="H152" s="256" t="str">
        <f>IFERROR(VLOOKUP($E152,Rajtlista!$B:$I,4,FALSE),"")</f>
        <v/>
      </c>
      <c r="I152" s="331" t="str">
        <f>IFERROR(VLOOKUP($E152,Rajtlista!$B:$I,5,FALSE),"")</f>
        <v/>
      </c>
      <c r="J152" s="331" t="str">
        <f>IFERROR(VLOOKUP($E152,Rajtlista!$B:$I,6,FALSE),"")</f>
        <v/>
      </c>
      <c r="K152" s="256" t="str">
        <f>IFERROR(VLOOKUP($E152,'Nevezési lista'!$C$4:$K$113,6,FALSE),"")</f>
        <v/>
      </c>
      <c r="L152" s="299" t="str">
        <f>IFERROR(VLOOKUP($E152,Beíró!$B:$T,10,FALSE),"")</f>
        <v/>
      </c>
      <c r="M152" s="300" t="str">
        <f>IFERROR(VLOOKUP($E152,Beíró!$B:$T,11,FALSE),"")</f>
        <v/>
      </c>
      <c r="N152" s="300" t="str">
        <f>IFERROR(VLOOKUP($E152,Beíró!$B:$T,12,FALSE),"")</f>
        <v/>
      </c>
      <c r="O152" s="301" t="str">
        <f>IFERROR(VLOOKUP($E152,Beíró!$B:$T,13,FALSE),"")</f>
        <v/>
      </c>
      <c r="P152" s="303">
        <f>IFERROR(VLOOKUP($E152,Beíró!$B:$T,17,FALSE),0)</f>
        <v>0</v>
      </c>
      <c r="Q152" s="365" t="str">
        <f t="shared" ref="Q152" si="124">IF((P152-P142)&gt;0,P152-P142,"-")</f>
        <v>-</v>
      </c>
      <c r="R152" s="366"/>
      <c r="S152" s="82" t="str">
        <f>IFERROR(IF(VLOOKUP(E152,Beíró!B:T,18,FALSE)-D152=0,"ok","hiba"),"")</f>
        <v/>
      </c>
      <c r="T152" s="82" t="str">
        <f>IFERROR(IF(VLOOKUP(E152,Beíró!B:T,16,FALSE)-P152=0,"ok","hiba"),"")</f>
        <v/>
      </c>
    </row>
    <row r="153" spans="3:20" ht="14.25" hidden="1" customHeight="1" outlineLevel="1" x14ac:dyDescent="0.25">
      <c r="C153" s="364" t="s">
        <v>19</v>
      </c>
      <c r="D153" s="256">
        <v>12</v>
      </c>
      <c r="E153" s="256" t="str">
        <f>IFERROR(VLOOKUP(D153,'Eredmények rsz szerint'!R148:T162,2,FALSE),"")</f>
        <v/>
      </c>
      <c r="F153" s="255" t="str">
        <f>IFERROR(VLOOKUP($E153,Rajtlista!$B:$I,2,FALSE),"")</f>
        <v/>
      </c>
      <c r="G153" s="256" t="str">
        <f t="shared" si="114"/>
        <v>11.</v>
      </c>
      <c r="H153" s="256" t="str">
        <f>IFERROR(VLOOKUP($E153,Rajtlista!$B:$I,4,FALSE),"")</f>
        <v/>
      </c>
      <c r="I153" s="331" t="str">
        <f>IFERROR(VLOOKUP($E153,Rajtlista!$B:$I,5,FALSE),"")</f>
        <v/>
      </c>
      <c r="J153" s="331" t="str">
        <f>IFERROR(VLOOKUP($E153,Rajtlista!$B:$I,6,FALSE),"")</f>
        <v/>
      </c>
      <c r="K153" s="256" t="str">
        <f>IFERROR(VLOOKUP($E153,'Nevezési lista'!$C$4:$K$113,6,FALSE),"")</f>
        <v/>
      </c>
      <c r="L153" s="299" t="str">
        <f>IFERROR(VLOOKUP($E153,Beíró!$B:$T,10,FALSE),"")</f>
        <v/>
      </c>
      <c r="M153" s="300" t="str">
        <f>IFERROR(VLOOKUP($E153,Beíró!$B:$T,11,FALSE),"")</f>
        <v/>
      </c>
      <c r="N153" s="300" t="str">
        <f>IFERROR(VLOOKUP($E153,Beíró!$B:$T,12,FALSE),"")</f>
        <v/>
      </c>
      <c r="O153" s="301" t="str">
        <f>IFERROR(VLOOKUP($E153,Beíró!$B:$T,13,FALSE),"")</f>
        <v/>
      </c>
      <c r="P153" s="303">
        <f>IFERROR(VLOOKUP($E153,Beíró!$B:$T,17,FALSE),0)</f>
        <v>0</v>
      </c>
      <c r="Q153" s="365" t="str">
        <f t="shared" ref="Q153" si="125">IF((P153-P142)&gt;0,P153-P142,"-")</f>
        <v>-</v>
      </c>
      <c r="R153" s="366"/>
      <c r="S153" s="82" t="str">
        <f>IFERROR(IF(VLOOKUP(E153,Beíró!B:T,18,FALSE)-D153=0,"ok","hiba"),"")</f>
        <v/>
      </c>
      <c r="T153" s="82" t="str">
        <f>IFERROR(IF(VLOOKUP(E153,Beíró!B:T,16,FALSE)-P153=0,"ok","hiba"),"")</f>
        <v/>
      </c>
    </row>
    <row r="154" spans="3:20" ht="14.25" hidden="1" customHeight="1" outlineLevel="1" x14ac:dyDescent="0.25">
      <c r="C154" s="364" t="s">
        <v>20</v>
      </c>
      <c r="D154" s="256">
        <v>13</v>
      </c>
      <c r="E154" s="256" t="str">
        <f>IFERROR(VLOOKUP(D154,'Eredmények rsz szerint'!R148:T162,2,FALSE),"")</f>
        <v/>
      </c>
      <c r="F154" s="255" t="str">
        <f>IFERROR(VLOOKUP($E154,Rajtlista!$B:$I,2,FALSE),"")</f>
        <v/>
      </c>
      <c r="G154" s="256" t="str">
        <f t="shared" si="114"/>
        <v>12.</v>
      </c>
      <c r="H154" s="256" t="str">
        <f>IFERROR(VLOOKUP($E154,Rajtlista!$B:$I,4,FALSE),"")</f>
        <v/>
      </c>
      <c r="I154" s="331" t="str">
        <f>IFERROR(VLOOKUP($E154,Rajtlista!$B:$I,5,FALSE),"")</f>
        <v/>
      </c>
      <c r="J154" s="331" t="str">
        <f>IFERROR(VLOOKUP($E154,Rajtlista!$B:$I,6,FALSE),"")</f>
        <v/>
      </c>
      <c r="K154" s="256" t="str">
        <f>IFERROR(VLOOKUP($E154,'Nevezési lista'!$C$4:$K$113,6,FALSE),"")</f>
        <v/>
      </c>
      <c r="L154" s="299" t="str">
        <f>IFERROR(VLOOKUP($E154,Beíró!$B:$T,10,FALSE),"")</f>
        <v/>
      </c>
      <c r="M154" s="300" t="str">
        <f>IFERROR(VLOOKUP($E154,Beíró!$B:$T,11,FALSE),"")</f>
        <v/>
      </c>
      <c r="N154" s="300" t="str">
        <f>IFERROR(VLOOKUP($E154,Beíró!$B:$T,12,FALSE),"")</f>
        <v/>
      </c>
      <c r="O154" s="301" t="str">
        <f>IFERROR(VLOOKUP($E154,Beíró!$B:$T,13,FALSE),"")</f>
        <v/>
      </c>
      <c r="P154" s="303">
        <f>IFERROR(VLOOKUP($E154,Beíró!$B:$T,17,FALSE),0)</f>
        <v>0</v>
      </c>
      <c r="Q154" s="365" t="str">
        <f t="shared" ref="Q154" si="126">IF((P154-P142)&gt;0,P154-P142,"-")</f>
        <v>-</v>
      </c>
      <c r="R154" s="366"/>
      <c r="S154" s="82" t="str">
        <f>IFERROR(IF(VLOOKUP(E154,Beíró!B:T,18,FALSE)-D154=0,"ok","hiba"),"")</f>
        <v/>
      </c>
      <c r="T154" s="82" t="str">
        <f>IFERROR(IF(VLOOKUP(E154,Beíró!B:T,16,FALSE)-P154=0,"ok","hiba"),"")</f>
        <v/>
      </c>
    </row>
    <row r="155" spans="3:20" ht="14.25" hidden="1" customHeight="1" outlineLevel="1" x14ac:dyDescent="0.25">
      <c r="C155" s="364" t="s">
        <v>21</v>
      </c>
      <c r="D155" s="256">
        <v>14</v>
      </c>
      <c r="E155" s="256" t="str">
        <f>IFERROR(VLOOKUP(D155,'Eredmények rsz szerint'!R148:T162,2,FALSE),"")</f>
        <v/>
      </c>
      <c r="F155" s="255" t="str">
        <f>IFERROR(VLOOKUP($E155,Rajtlista!$B:$I,2,FALSE),"")</f>
        <v/>
      </c>
      <c r="G155" s="256" t="str">
        <f t="shared" si="114"/>
        <v>13.</v>
      </c>
      <c r="H155" s="256" t="str">
        <f>IFERROR(VLOOKUP($E155,Rajtlista!$B:$I,4,FALSE),"")</f>
        <v/>
      </c>
      <c r="I155" s="331" t="str">
        <f>IFERROR(VLOOKUP($E155,Rajtlista!$B:$I,5,FALSE),"")</f>
        <v/>
      </c>
      <c r="J155" s="331" t="str">
        <f>IFERROR(VLOOKUP($E155,Rajtlista!$B:$I,6,FALSE),"")</f>
        <v/>
      </c>
      <c r="K155" s="256" t="str">
        <f>IFERROR(VLOOKUP($E155,'Nevezési lista'!$C$4:$K$113,6,FALSE),"")</f>
        <v/>
      </c>
      <c r="L155" s="299" t="str">
        <f>IFERROR(VLOOKUP($E155,Beíró!$B:$T,10,FALSE),"")</f>
        <v/>
      </c>
      <c r="M155" s="300" t="str">
        <f>IFERROR(VLOOKUP($E155,Beíró!$B:$T,11,FALSE),"")</f>
        <v/>
      </c>
      <c r="N155" s="300" t="str">
        <f>IFERROR(VLOOKUP($E155,Beíró!$B:$T,12,FALSE),"")</f>
        <v/>
      </c>
      <c r="O155" s="301" t="str">
        <f>IFERROR(VLOOKUP($E155,Beíró!$B:$T,13,FALSE),"")</f>
        <v/>
      </c>
      <c r="P155" s="303">
        <f>IFERROR(VLOOKUP($E155,Beíró!$B:$T,17,FALSE),0)</f>
        <v>0</v>
      </c>
      <c r="Q155" s="365" t="str">
        <f t="shared" ref="Q155" si="127">IF((P155-P142)&gt;0,P155-P142,"-")</f>
        <v>-</v>
      </c>
      <c r="R155" s="366"/>
      <c r="S155" s="82" t="str">
        <f>IFERROR(IF(VLOOKUP(E155,Beíró!B:T,18,FALSE)-D155=0,"ok","hiba"),"")</f>
        <v/>
      </c>
      <c r="T155" s="82" t="str">
        <f>IFERROR(IF(VLOOKUP(E155,Beíró!B:T,16,FALSE)-P155=0,"ok","hiba"),"")</f>
        <v/>
      </c>
    </row>
    <row r="156" spans="3:20" ht="14.25" hidden="1" customHeight="1" outlineLevel="1" x14ac:dyDescent="0.25">
      <c r="C156" s="364" t="s">
        <v>22</v>
      </c>
      <c r="D156" s="256">
        <v>15</v>
      </c>
      <c r="E156" s="256" t="str">
        <f>IFERROR(VLOOKUP(D156,'Eredmények rsz szerint'!R148:T162,2,FALSE),"")</f>
        <v/>
      </c>
      <c r="F156" s="255" t="str">
        <f>IFERROR(VLOOKUP($E156,Rajtlista!$B:$I,2,FALSE),"")</f>
        <v/>
      </c>
      <c r="G156" s="256" t="str">
        <f t="shared" si="114"/>
        <v>14.</v>
      </c>
      <c r="H156" s="256" t="str">
        <f>IFERROR(VLOOKUP($E156,Rajtlista!$B:$I,4,FALSE),"")</f>
        <v/>
      </c>
      <c r="I156" s="331" t="str">
        <f>IFERROR(VLOOKUP($E156,Rajtlista!$B:$I,5,FALSE),"")</f>
        <v/>
      </c>
      <c r="J156" s="331" t="str">
        <f>IFERROR(VLOOKUP($E156,Rajtlista!$B:$I,6,FALSE),"")</f>
        <v/>
      </c>
      <c r="K156" s="256" t="str">
        <f>IFERROR(VLOOKUP($E156,'Nevezési lista'!$C$4:$K$113,6,FALSE),"")</f>
        <v/>
      </c>
      <c r="L156" s="299" t="str">
        <f>IFERROR(VLOOKUP($E156,Beíró!$B:$T,10,FALSE),"")</f>
        <v/>
      </c>
      <c r="M156" s="300" t="str">
        <f>IFERROR(VLOOKUP($E156,Beíró!$B:$T,11,FALSE),"")</f>
        <v/>
      </c>
      <c r="N156" s="300" t="str">
        <f>IFERROR(VLOOKUP($E156,Beíró!$B:$T,12,FALSE),"")</f>
        <v/>
      </c>
      <c r="O156" s="301" t="str">
        <f>IFERROR(VLOOKUP($E156,Beíró!$B:$T,13,FALSE),"")</f>
        <v/>
      </c>
      <c r="P156" s="303">
        <f>IFERROR(VLOOKUP($E156,Beíró!$B:$T,17,FALSE),0)</f>
        <v>0</v>
      </c>
      <c r="Q156" s="365" t="str">
        <f t="shared" ref="Q156" si="128">IF((P156-P142)&gt;0,P156-P142,"-")</f>
        <v>-</v>
      </c>
      <c r="R156" s="366"/>
      <c r="S156" s="82" t="str">
        <f>IFERROR(IF(VLOOKUP(E156,Beíró!B:T,18,FALSE)-D156=0,"ok","hiba"),"")</f>
        <v/>
      </c>
      <c r="T156" s="82" t="str">
        <f>IFERROR(IF(VLOOKUP(E156,Beíró!B:T,16,FALSE)-P156=0,"ok","hiba"),"")</f>
        <v/>
      </c>
    </row>
    <row r="157" spans="3:20" ht="14.25" customHeight="1" outlineLevel="1" thickBot="1" x14ac:dyDescent="0.3">
      <c r="C157" s="334"/>
      <c r="D157" s="336"/>
      <c r="E157" s="367">
        <v>0</v>
      </c>
      <c r="F157" s="335"/>
      <c r="G157" s="336"/>
      <c r="H157" s="336"/>
      <c r="I157" s="336"/>
      <c r="J157" s="336"/>
      <c r="K157" s="336"/>
      <c r="L157" s="337"/>
      <c r="M157" s="337"/>
      <c r="N157" s="337"/>
      <c r="O157" s="337"/>
      <c r="P157" s="339"/>
      <c r="Q157" s="368"/>
      <c r="R157" s="357"/>
      <c r="S157" s="82" t="str">
        <f>IFERROR(IF(VLOOKUP(E157,Beíró!B:T,18,FALSE)-D157=0,"ok","hiba"),"")</f>
        <v>ok</v>
      </c>
      <c r="T157" s="82" t="str">
        <f>IFERROR(IF(VLOOKUP(E157,Beíró!B:T,16,FALSE)-P157=0,"ok","hiba"),"")</f>
        <v>ok</v>
      </c>
    </row>
    <row r="158" spans="3:20" s="359" customFormat="1" ht="14.25" customHeight="1" x14ac:dyDescent="0.25">
      <c r="C158" s="369"/>
      <c r="D158" s="370"/>
      <c r="E158" s="370" t="str">
        <f>+Rajtlista!B164</f>
        <v>V. kcs. Fiú (2003-2004) - 2 km szabadstílus</v>
      </c>
      <c r="F158" s="371"/>
      <c r="G158" s="370"/>
      <c r="H158" s="370"/>
      <c r="I158" s="370"/>
      <c r="J158" s="372"/>
      <c r="K158" s="373" t="str">
        <f>IFERROR(VLOOKUP($E158,'Nevezési lista'!C165:K265,6,FALSE),"")</f>
        <v/>
      </c>
      <c r="L158" s="374" t="e">
        <f>'Lövészet beíró'!G158</f>
        <v>#N/A</v>
      </c>
      <c r="M158" s="281" t="e">
        <f>'Lövészet beíró'!H158</f>
        <v>#N/A</v>
      </c>
      <c r="N158" s="281" t="e">
        <f>'Lövészet beíró'!I158</f>
        <v>#N/A</v>
      </c>
      <c r="O158" s="282" t="e">
        <f>'Lövészet beíró'!J158</f>
        <v>#N/A</v>
      </c>
      <c r="P158" s="375"/>
      <c r="Q158" s="376"/>
      <c r="R158" s="357"/>
      <c r="S158" s="358" t="str">
        <f>IFERROR(IF(VLOOKUP(E158,Beíró!B:T,18,FALSE)-D158=0,"ok","hiba"),"")</f>
        <v>ok</v>
      </c>
      <c r="T158" s="358" t="str">
        <f>IFERROR(IF(VLOOKUP(E158,Beíró!B:T,16,FALSE)-P158=0,"ok","hiba"),"")</f>
        <v>ok</v>
      </c>
    </row>
    <row r="159" spans="3:20" ht="14.25" hidden="1" customHeight="1" outlineLevel="1" x14ac:dyDescent="0.25">
      <c r="C159" s="360" t="s">
        <v>5</v>
      </c>
      <c r="D159" s="288">
        <v>1</v>
      </c>
      <c r="E159" s="253" t="str">
        <f>IFERROR(VLOOKUP(D159,'Eredmények rsz szerint'!R165:T179,2,FALSE),"")</f>
        <v/>
      </c>
      <c r="F159" s="287" t="str">
        <f>IFERROR(VLOOKUP($E159,Rajtlista!$B:$I,2,FALSE),"")</f>
        <v/>
      </c>
      <c r="G159" s="288">
        <f>+C158</f>
        <v>0</v>
      </c>
      <c r="H159" s="288" t="str">
        <f>IFERROR(VLOOKUP($E159,Rajtlista!$B:$I,4,FALSE),"")</f>
        <v/>
      </c>
      <c r="I159" s="328" t="str">
        <f>IFERROR(VLOOKUP($E159,Rajtlista!$B:$I,5,FALSE),"")</f>
        <v/>
      </c>
      <c r="J159" s="328" t="str">
        <f>IFERROR(VLOOKUP($E159,Rajtlista!$B:$I,6,FALSE),"")</f>
        <v/>
      </c>
      <c r="K159" s="288" t="str">
        <f>IFERROR(VLOOKUP($E159,'Nevezési lista'!$C$4:$K$113,6,FALSE),"")</f>
        <v/>
      </c>
      <c r="L159" s="291" t="str">
        <f>IFERROR(VLOOKUP($E159,Beíró!$B:$T,10,FALSE),"")</f>
        <v/>
      </c>
      <c r="M159" s="292" t="str">
        <f>IFERROR(VLOOKUP($E159,Beíró!$B:$T,11,FALSE),"")</f>
        <v/>
      </c>
      <c r="N159" s="292" t="str">
        <f>IFERROR(VLOOKUP($E159,Beíró!$B:$T,12,FALSE),"")</f>
        <v/>
      </c>
      <c r="O159" s="293" t="str">
        <f>IFERROR(VLOOKUP($E159,Beíró!$B:$T,13,FALSE),"")</f>
        <v/>
      </c>
      <c r="P159" s="295">
        <f>IFERROR(VLOOKUP($E159,Beíró!$B:$T,17,FALSE),0)</f>
        <v>0</v>
      </c>
      <c r="Q159" s="362" t="str">
        <f t="shared" ref="Q159" si="129">IF((P159-P159)&gt;0,P159-P159,"-")</f>
        <v>-</v>
      </c>
      <c r="R159" s="363"/>
      <c r="S159" s="82" t="str">
        <f>IFERROR(IF(VLOOKUP(E159,Beíró!B:T,18,FALSE)-D159=0,"ok","hiba"),"")</f>
        <v/>
      </c>
      <c r="T159" s="82" t="str">
        <f>IFERROR(IF(VLOOKUP(E159,Beíró!B:T,16,FALSE)-P159=0,"ok","hiba"),"")</f>
        <v/>
      </c>
    </row>
    <row r="160" spans="3:20" ht="14.25" hidden="1" customHeight="1" outlineLevel="1" x14ac:dyDescent="0.25">
      <c r="C160" s="364" t="s">
        <v>6</v>
      </c>
      <c r="D160" s="256">
        <v>2</v>
      </c>
      <c r="E160" s="256" t="str">
        <f>IFERROR(VLOOKUP(D160,'Eredmények rsz szerint'!R165:T179,2,FALSE),"")</f>
        <v/>
      </c>
      <c r="F160" s="255" t="str">
        <f>IFERROR(VLOOKUP($E160,Rajtlista!$B:$I,2,FALSE),"")</f>
        <v/>
      </c>
      <c r="G160" s="256" t="str">
        <f t="shared" ref="G160:G173" si="130">+C159</f>
        <v>I.</v>
      </c>
      <c r="H160" s="256" t="str">
        <f>IFERROR(VLOOKUP($E160,Rajtlista!$B:$I,4,FALSE),"")</f>
        <v/>
      </c>
      <c r="I160" s="331" t="str">
        <f>IFERROR(VLOOKUP($E160,Rajtlista!$B:$I,5,FALSE),"")</f>
        <v/>
      </c>
      <c r="J160" s="331" t="str">
        <f>IFERROR(VLOOKUP($E160,Rajtlista!$B:$I,6,FALSE),"")</f>
        <v/>
      </c>
      <c r="K160" s="256" t="str">
        <f>IFERROR(VLOOKUP($E160,'Nevezési lista'!$C$4:$K$113,6,FALSE),"")</f>
        <v/>
      </c>
      <c r="L160" s="299" t="str">
        <f>IFERROR(VLOOKUP($E160,Beíró!$B:$T,10,FALSE),"")</f>
        <v/>
      </c>
      <c r="M160" s="300" t="str">
        <f>IFERROR(VLOOKUP($E160,Beíró!$B:$T,11,FALSE),"")</f>
        <v/>
      </c>
      <c r="N160" s="300" t="str">
        <f>IFERROR(VLOOKUP($E160,Beíró!$B:$T,12,FALSE),"")</f>
        <v/>
      </c>
      <c r="O160" s="301" t="str">
        <f>IFERROR(VLOOKUP($E160,Beíró!$B:$T,13,FALSE),"")</f>
        <v/>
      </c>
      <c r="P160" s="303">
        <f>IFERROR(VLOOKUP($E160,Beíró!$B:$T,17,FALSE),0)</f>
        <v>0</v>
      </c>
      <c r="Q160" s="365" t="str">
        <f t="shared" ref="Q160" si="131">IF((P160-P159)&gt;0,P160-P159,"-")</f>
        <v>-</v>
      </c>
      <c r="R160" s="366"/>
      <c r="S160" s="82" t="str">
        <f>IFERROR(IF(VLOOKUP(E160,Beíró!B:T,18,FALSE)-D160=0,"ok","hiba"),"")</f>
        <v/>
      </c>
      <c r="T160" s="82" t="str">
        <f>IFERROR(IF(VLOOKUP(E160,Beíró!B:T,16,FALSE)-P160=0,"ok","hiba"),"")</f>
        <v/>
      </c>
    </row>
    <row r="161" spans="3:20" ht="14.25" hidden="1" customHeight="1" outlineLevel="1" x14ac:dyDescent="0.25">
      <c r="C161" s="364" t="s">
        <v>10</v>
      </c>
      <c r="D161" s="256">
        <v>3</v>
      </c>
      <c r="E161" s="256" t="str">
        <f>IFERROR(VLOOKUP(D161,'Eredmények rsz szerint'!R165:T179,2,FALSE),"")</f>
        <v/>
      </c>
      <c r="F161" s="255" t="str">
        <f>IFERROR(VLOOKUP($E161,Rajtlista!$B:$I,2,FALSE),"")</f>
        <v/>
      </c>
      <c r="G161" s="256" t="str">
        <f t="shared" si="130"/>
        <v>II.</v>
      </c>
      <c r="H161" s="256" t="str">
        <f>IFERROR(VLOOKUP($E161,Rajtlista!$B:$I,4,FALSE),"")</f>
        <v/>
      </c>
      <c r="I161" s="331" t="str">
        <f>IFERROR(VLOOKUP($E161,Rajtlista!$B:$I,5,FALSE),"")</f>
        <v/>
      </c>
      <c r="J161" s="331" t="str">
        <f>IFERROR(VLOOKUP($E161,Rajtlista!$B:$I,6,FALSE),"")</f>
        <v/>
      </c>
      <c r="K161" s="256" t="str">
        <f>IFERROR(VLOOKUP($E161,'Nevezési lista'!$C$4:$K$113,6,FALSE),"")</f>
        <v/>
      </c>
      <c r="L161" s="299" t="str">
        <f>IFERROR(VLOOKUP($E161,Beíró!$B:$T,10,FALSE),"")</f>
        <v/>
      </c>
      <c r="M161" s="300" t="str">
        <f>IFERROR(VLOOKUP($E161,Beíró!$B:$T,11,FALSE),"")</f>
        <v/>
      </c>
      <c r="N161" s="300" t="str">
        <f>IFERROR(VLOOKUP($E161,Beíró!$B:$T,12,FALSE),"")</f>
        <v/>
      </c>
      <c r="O161" s="301" t="str">
        <f>IFERROR(VLOOKUP($E161,Beíró!$B:$T,13,FALSE),"")</f>
        <v/>
      </c>
      <c r="P161" s="303">
        <f>IFERROR(VLOOKUP($E161,Beíró!$B:$T,17,FALSE),0)</f>
        <v>0</v>
      </c>
      <c r="Q161" s="365" t="str">
        <f t="shared" ref="Q161" si="132">IF((P161-P159)&gt;0,P161-P159,"-")</f>
        <v>-</v>
      </c>
      <c r="R161" s="366"/>
      <c r="S161" s="82" t="str">
        <f>IFERROR(IF(VLOOKUP(E161,Beíró!B:T,18,FALSE)-D161=0,"ok","hiba"),"")</f>
        <v/>
      </c>
      <c r="T161" s="82" t="str">
        <f>IFERROR(IF(VLOOKUP(E161,Beíró!B:T,16,FALSE)-P161=0,"ok","hiba"),"")</f>
        <v/>
      </c>
    </row>
    <row r="162" spans="3:20" ht="14.25" hidden="1" customHeight="1" outlineLevel="1" x14ac:dyDescent="0.25">
      <c r="C162" s="364" t="s">
        <v>11</v>
      </c>
      <c r="D162" s="256">
        <v>4</v>
      </c>
      <c r="E162" s="256" t="str">
        <f>IFERROR(VLOOKUP(D162,'Eredmények rsz szerint'!R165:T179,2,FALSE),"")</f>
        <v/>
      </c>
      <c r="F162" s="255" t="str">
        <f>IFERROR(VLOOKUP($E162,Rajtlista!$B:$I,2,FALSE),"")</f>
        <v/>
      </c>
      <c r="G162" s="256" t="str">
        <f t="shared" si="130"/>
        <v>III.</v>
      </c>
      <c r="H162" s="256" t="str">
        <f>IFERROR(VLOOKUP($E162,Rajtlista!$B:$I,4,FALSE),"")</f>
        <v/>
      </c>
      <c r="I162" s="331" t="str">
        <f>IFERROR(VLOOKUP($E162,Rajtlista!$B:$I,5,FALSE),"")</f>
        <v/>
      </c>
      <c r="J162" s="331" t="str">
        <f>IFERROR(VLOOKUP($E162,Rajtlista!$B:$I,6,FALSE),"")</f>
        <v/>
      </c>
      <c r="K162" s="256" t="str">
        <f>IFERROR(VLOOKUP($E162,'Nevezési lista'!$C$4:$K$113,6,FALSE),"")</f>
        <v/>
      </c>
      <c r="L162" s="299" t="str">
        <f>IFERROR(VLOOKUP($E162,Beíró!$B:$T,10,FALSE),"")</f>
        <v/>
      </c>
      <c r="M162" s="300" t="str">
        <f>IFERROR(VLOOKUP($E162,Beíró!$B:$T,11,FALSE),"")</f>
        <v/>
      </c>
      <c r="N162" s="300" t="str">
        <f>IFERROR(VLOOKUP($E162,Beíró!$B:$T,12,FALSE),"")</f>
        <v/>
      </c>
      <c r="O162" s="301" t="str">
        <f>IFERROR(VLOOKUP($E162,Beíró!$B:$T,13,FALSE),"")</f>
        <v/>
      </c>
      <c r="P162" s="303">
        <f>IFERROR(VLOOKUP($E162,Beíró!$B:$T,17,FALSE),0)</f>
        <v>0</v>
      </c>
      <c r="Q162" s="365" t="str">
        <f t="shared" ref="Q162" si="133">IF((P162-P159)&gt;0,P162-P159,"-")</f>
        <v>-</v>
      </c>
      <c r="R162" s="366"/>
      <c r="S162" s="82" t="str">
        <f>IFERROR(IF(VLOOKUP(E162,Beíró!B:T,18,FALSE)-D162=0,"ok","hiba"),"")</f>
        <v/>
      </c>
      <c r="T162" s="82" t="str">
        <f>IFERROR(IF(VLOOKUP(E162,Beíró!B:T,16,FALSE)-P162=0,"ok","hiba"),"")</f>
        <v/>
      </c>
    </row>
    <row r="163" spans="3:20" ht="14.25" hidden="1" customHeight="1" outlineLevel="1" x14ac:dyDescent="0.25">
      <c r="C163" s="364" t="s">
        <v>12</v>
      </c>
      <c r="D163" s="256">
        <v>5</v>
      </c>
      <c r="E163" s="256" t="str">
        <f>IFERROR(VLOOKUP(D163,'Eredmények rsz szerint'!R165:T179,2,FALSE),"")</f>
        <v/>
      </c>
      <c r="F163" s="255" t="str">
        <f>IFERROR(VLOOKUP($E163,Rajtlista!$B:$I,2,FALSE),"")</f>
        <v/>
      </c>
      <c r="G163" s="256" t="str">
        <f t="shared" si="130"/>
        <v>4.</v>
      </c>
      <c r="H163" s="256" t="str">
        <f>IFERROR(VLOOKUP($E163,Rajtlista!$B:$I,4,FALSE),"")</f>
        <v/>
      </c>
      <c r="I163" s="331" t="str">
        <f>IFERROR(VLOOKUP($E163,Rajtlista!$B:$I,5,FALSE),"")</f>
        <v/>
      </c>
      <c r="J163" s="331" t="str">
        <f>IFERROR(VLOOKUP($E163,Rajtlista!$B:$I,6,FALSE),"")</f>
        <v/>
      </c>
      <c r="K163" s="256" t="str">
        <f>IFERROR(VLOOKUP($E163,'Nevezési lista'!$C$4:$K$113,6,FALSE),"")</f>
        <v/>
      </c>
      <c r="L163" s="299" t="str">
        <f>IFERROR(VLOOKUP($E163,Beíró!$B:$T,10,FALSE),"")</f>
        <v/>
      </c>
      <c r="M163" s="300" t="str">
        <f>IFERROR(VLOOKUP($E163,Beíró!$B:$T,11,FALSE),"")</f>
        <v/>
      </c>
      <c r="N163" s="300" t="str">
        <f>IFERROR(VLOOKUP($E163,Beíró!$B:$T,12,FALSE),"")</f>
        <v/>
      </c>
      <c r="O163" s="301" t="str">
        <f>IFERROR(VLOOKUP($E163,Beíró!$B:$T,13,FALSE),"")</f>
        <v/>
      </c>
      <c r="P163" s="303">
        <f>IFERROR(VLOOKUP($E163,Beíró!$B:$T,17,FALSE),0)</f>
        <v>0</v>
      </c>
      <c r="Q163" s="365" t="str">
        <f t="shared" ref="Q163" si="134">IF((P163-P159)&gt;0,P163-P159,"-")</f>
        <v>-</v>
      </c>
      <c r="R163" s="366"/>
      <c r="S163" s="82" t="str">
        <f>IFERROR(IF(VLOOKUP(E163,Beíró!B:T,18,FALSE)-D163=0,"ok","hiba"),"")</f>
        <v/>
      </c>
      <c r="T163" s="82" t="str">
        <f>IFERROR(IF(VLOOKUP(E163,Beíró!B:T,16,FALSE)-P163=0,"ok","hiba"),"")</f>
        <v/>
      </c>
    </row>
    <row r="164" spans="3:20" ht="14.25" hidden="1" customHeight="1" outlineLevel="1" x14ac:dyDescent="0.25">
      <c r="C164" s="364" t="s">
        <v>13</v>
      </c>
      <c r="D164" s="256">
        <v>6</v>
      </c>
      <c r="E164" s="256" t="str">
        <f>IFERROR(VLOOKUP(D164,'Eredmények rsz szerint'!R165:T179,2,FALSE),"")</f>
        <v/>
      </c>
      <c r="F164" s="255" t="str">
        <f>IFERROR(VLOOKUP($E164,Rajtlista!$B:$I,2,FALSE),"")</f>
        <v/>
      </c>
      <c r="G164" s="256" t="str">
        <f t="shared" si="130"/>
        <v>5.</v>
      </c>
      <c r="H164" s="256" t="str">
        <f>IFERROR(VLOOKUP($E164,Rajtlista!$B:$I,4,FALSE),"")</f>
        <v/>
      </c>
      <c r="I164" s="331" t="str">
        <f>IFERROR(VLOOKUP($E164,Rajtlista!$B:$I,5,FALSE),"")</f>
        <v/>
      </c>
      <c r="J164" s="331" t="str">
        <f>IFERROR(VLOOKUP($E164,Rajtlista!$B:$I,6,FALSE),"")</f>
        <v/>
      </c>
      <c r="K164" s="256" t="str">
        <f>IFERROR(VLOOKUP($E164,'Nevezési lista'!$C$4:$K$113,6,FALSE),"")</f>
        <v/>
      </c>
      <c r="L164" s="299" t="str">
        <f>IFERROR(VLOOKUP($E164,Beíró!$B:$T,10,FALSE),"")</f>
        <v/>
      </c>
      <c r="M164" s="300" t="str">
        <f>IFERROR(VLOOKUP($E164,Beíró!$B:$T,11,FALSE),"")</f>
        <v/>
      </c>
      <c r="N164" s="300" t="str">
        <f>IFERROR(VLOOKUP($E164,Beíró!$B:$T,12,FALSE),"")</f>
        <v/>
      </c>
      <c r="O164" s="301" t="str">
        <f>IFERROR(VLOOKUP($E164,Beíró!$B:$T,13,FALSE),"")</f>
        <v/>
      </c>
      <c r="P164" s="303">
        <f>IFERROR(VLOOKUP($E164,Beíró!$B:$T,17,FALSE),0)</f>
        <v>0</v>
      </c>
      <c r="Q164" s="365" t="str">
        <f t="shared" ref="Q164" si="135">IF((P164-P159)&gt;0,P164-P159,"-")</f>
        <v>-</v>
      </c>
      <c r="R164" s="366"/>
      <c r="S164" s="82" t="str">
        <f>IFERROR(IF(VLOOKUP(E164,Beíró!B:T,18,FALSE)-D164=0,"ok","hiba"),"")</f>
        <v/>
      </c>
      <c r="T164" s="82" t="str">
        <f>IFERROR(IF(VLOOKUP(E164,Beíró!B:T,16,FALSE)-P164=0,"ok","hiba"),"")</f>
        <v/>
      </c>
    </row>
    <row r="165" spans="3:20" ht="14.25" hidden="1" customHeight="1" outlineLevel="1" x14ac:dyDescent="0.25">
      <c r="C165" s="364" t="s">
        <v>14</v>
      </c>
      <c r="D165" s="256">
        <v>7</v>
      </c>
      <c r="E165" s="256" t="str">
        <f>IFERROR(VLOOKUP(D165,'Eredmények rsz szerint'!R165:T179,2,FALSE),"")</f>
        <v/>
      </c>
      <c r="F165" s="255" t="str">
        <f>IFERROR(VLOOKUP($E165,Rajtlista!$B:$I,2,FALSE),"")</f>
        <v/>
      </c>
      <c r="G165" s="256" t="str">
        <f t="shared" si="130"/>
        <v>6.</v>
      </c>
      <c r="H165" s="256" t="str">
        <f>IFERROR(VLOOKUP($E165,Rajtlista!$B:$I,4,FALSE),"")</f>
        <v/>
      </c>
      <c r="I165" s="331" t="str">
        <f>IFERROR(VLOOKUP($E165,Rajtlista!$B:$I,5,FALSE),"")</f>
        <v/>
      </c>
      <c r="J165" s="331" t="str">
        <f>IFERROR(VLOOKUP($E165,Rajtlista!$B:$I,6,FALSE),"")</f>
        <v/>
      </c>
      <c r="K165" s="256" t="str">
        <f>IFERROR(VLOOKUP($E165,'Nevezési lista'!$C$4:$K$113,6,FALSE),"")</f>
        <v/>
      </c>
      <c r="L165" s="299" t="str">
        <f>IFERROR(VLOOKUP($E165,Beíró!$B:$T,10,FALSE),"")</f>
        <v/>
      </c>
      <c r="M165" s="300" t="str">
        <f>IFERROR(VLOOKUP($E165,Beíró!$B:$T,11,FALSE),"")</f>
        <v/>
      </c>
      <c r="N165" s="300" t="str">
        <f>IFERROR(VLOOKUP($E165,Beíró!$B:$T,12,FALSE),"")</f>
        <v/>
      </c>
      <c r="O165" s="301" t="str">
        <f>IFERROR(VLOOKUP($E165,Beíró!$B:$T,13,FALSE),"")</f>
        <v/>
      </c>
      <c r="P165" s="303">
        <f>IFERROR(VLOOKUP($E165,Beíró!$B:$T,17,FALSE),0)</f>
        <v>0</v>
      </c>
      <c r="Q165" s="365" t="str">
        <f t="shared" ref="Q165" si="136">IF((P165-P159)&gt;0,P165-P159,"-")</f>
        <v>-</v>
      </c>
      <c r="R165" s="366"/>
      <c r="S165" s="82" t="str">
        <f>IFERROR(IF(VLOOKUP(E165,Beíró!B:T,18,FALSE)-D165=0,"ok","hiba"),"")</f>
        <v/>
      </c>
      <c r="T165" s="82" t="str">
        <f>IFERROR(IF(VLOOKUP(E165,Beíró!B:T,16,FALSE)-P165=0,"ok","hiba"),"")</f>
        <v/>
      </c>
    </row>
    <row r="166" spans="3:20" ht="14.25" hidden="1" customHeight="1" outlineLevel="1" x14ac:dyDescent="0.25">
      <c r="C166" s="364" t="s">
        <v>15</v>
      </c>
      <c r="D166" s="256">
        <v>8</v>
      </c>
      <c r="E166" s="256" t="str">
        <f>IFERROR(VLOOKUP(D166,'Eredmények rsz szerint'!R165:T179,2,FALSE),"")</f>
        <v/>
      </c>
      <c r="F166" s="255" t="str">
        <f>IFERROR(VLOOKUP($E166,Rajtlista!$B:$I,2,FALSE),"")</f>
        <v/>
      </c>
      <c r="G166" s="256" t="str">
        <f t="shared" si="130"/>
        <v>7.</v>
      </c>
      <c r="H166" s="256" t="str">
        <f>IFERROR(VLOOKUP($E166,Rajtlista!$B:$I,4,FALSE),"")</f>
        <v/>
      </c>
      <c r="I166" s="331" t="str">
        <f>IFERROR(VLOOKUP($E166,Rajtlista!$B:$I,5,FALSE),"")</f>
        <v/>
      </c>
      <c r="J166" s="331" t="str">
        <f>IFERROR(VLOOKUP($E166,Rajtlista!$B:$I,6,FALSE),"")</f>
        <v/>
      </c>
      <c r="K166" s="256" t="str">
        <f>IFERROR(VLOOKUP($E166,'Nevezési lista'!$C$4:$K$113,6,FALSE),"")</f>
        <v/>
      </c>
      <c r="L166" s="299" t="str">
        <f>IFERROR(VLOOKUP($E166,Beíró!$B:$T,10,FALSE),"")</f>
        <v/>
      </c>
      <c r="M166" s="300" t="str">
        <f>IFERROR(VLOOKUP($E166,Beíró!$B:$T,11,FALSE),"")</f>
        <v/>
      </c>
      <c r="N166" s="300" t="str">
        <f>IFERROR(VLOOKUP($E166,Beíró!$B:$T,12,FALSE),"")</f>
        <v/>
      </c>
      <c r="O166" s="301" t="str">
        <f>IFERROR(VLOOKUP($E166,Beíró!$B:$T,13,FALSE),"")</f>
        <v/>
      </c>
      <c r="P166" s="303">
        <f>IFERROR(VLOOKUP($E166,Beíró!$B:$T,17,FALSE),0)</f>
        <v>0</v>
      </c>
      <c r="Q166" s="365" t="str">
        <f t="shared" ref="Q166" si="137">IF((P166-P159)&gt;0,P166-P159,"-")</f>
        <v>-</v>
      </c>
      <c r="R166" s="366"/>
      <c r="S166" s="82" t="str">
        <f>IFERROR(IF(VLOOKUP(E166,Beíró!B:T,18,FALSE)-D166=0,"ok","hiba"),"")</f>
        <v/>
      </c>
      <c r="T166" s="82" t="str">
        <f>IFERROR(IF(VLOOKUP(E166,Beíró!B:T,16,FALSE)-P166=0,"ok","hiba"),"")</f>
        <v/>
      </c>
    </row>
    <row r="167" spans="3:20" ht="14.25" hidden="1" customHeight="1" outlineLevel="1" x14ac:dyDescent="0.25">
      <c r="C167" s="364" t="s">
        <v>16</v>
      </c>
      <c r="D167" s="256">
        <v>9</v>
      </c>
      <c r="E167" s="256" t="str">
        <f>IFERROR(VLOOKUP(D167,'Eredmények rsz szerint'!R165:T179,2,FALSE),"")</f>
        <v/>
      </c>
      <c r="F167" s="255" t="str">
        <f>IFERROR(VLOOKUP($E167,Rajtlista!$B:$I,2,FALSE),"")</f>
        <v/>
      </c>
      <c r="G167" s="256" t="str">
        <f t="shared" si="130"/>
        <v>8.</v>
      </c>
      <c r="H167" s="256" t="str">
        <f>IFERROR(VLOOKUP($E167,Rajtlista!$B:$I,4,FALSE),"")</f>
        <v/>
      </c>
      <c r="I167" s="331" t="str">
        <f>IFERROR(VLOOKUP($E167,Rajtlista!$B:$I,5,FALSE),"")</f>
        <v/>
      </c>
      <c r="J167" s="331" t="str">
        <f>IFERROR(VLOOKUP($E167,Rajtlista!$B:$I,6,FALSE),"")</f>
        <v/>
      </c>
      <c r="K167" s="256" t="str">
        <f>IFERROR(VLOOKUP($E167,'Nevezési lista'!$C$4:$K$113,6,FALSE),"")</f>
        <v/>
      </c>
      <c r="L167" s="299" t="str">
        <f>IFERROR(VLOOKUP($E167,Beíró!$B:$T,10,FALSE),"")</f>
        <v/>
      </c>
      <c r="M167" s="300" t="str">
        <f>IFERROR(VLOOKUP($E167,Beíró!$B:$T,11,FALSE),"")</f>
        <v/>
      </c>
      <c r="N167" s="300" t="str">
        <f>IFERROR(VLOOKUP($E167,Beíró!$B:$T,12,FALSE),"")</f>
        <v/>
      </c>
      <c r="O167" s="301" t="str">
        <f>IFERROR(VLOOKUP($E167,Beíró!$B:$T,13,FALSE),"")</f>
        <v/>
      </c>
      <c r="P167" s="303">
        <f>IFERROR(VLOOKUP($E167,Beíró!$B:$T,17,FALSE),0)</f>
        <v>0</v>
      </c>
      <c r="Q167" s="365" t="str">
        <f t="shared" ref="Q167" si="138">IF((P167-P159)&gt;0,P167-P159,"-")</f>
        <v>-</v>
      </c>
      <c r="R167" s="366"/>
      <c r="S167" s="82" t="str">
        <f>IFERROR(IF(VLOOKUP(E167,Beíró!B:T,18,FALSE)-D167=0,"ok","hiba"),"")</f>
        <v/>
      </c>
      <c r="T167" s="82" t="str">
        <f>IFERROR(IF(VLOOKUP(E167,Beíró!B:T,16,FALSE)-P167=0,"ok","hiba"),"")</f>
        <v/>
      </c>
    </row>
    <row r="168" spans="3:20" ht="14.25" hidden="1" customHeight="1" outlineLevel="1" x14ac:dyDescent="0.25">
      <c r="C168" s="364" t="s">
        <v>17</v>
      </c>
      <c r="D168" s="256">
        <v>10</v>
      </c>
      <c r="E168" s="256" t="str">
        <f>IFERROR(VLOOKUP(D168,'Eredmények rsz szerint'!R165:T179,2,FALSE),"")</f>
        <v/>
      </c>
      <c r="F168" s="255" t="str">
        <f>IFERROR(VLOOKUP($E168,Rajtlista!$B:$I,2,FALSE),"")</f>
        <v/>
      </c>
      <c r="G168" s="256" t="str">
        <f t="shared" si="130"/>
        <v>9.</v>
      </c>
      <c r="H168" s="256" t="str">
        <f>IFERROR(VLOOKUP($E168,Rajtlista!$B:$I,4,FALSE),"")</f>
        <v/>
      </c>
      <c r="I168" s="331" t="str">
        <f>IFERROR(VLOOKUP($E168,Rajtlista!$B:$I,5,FALSE),"")</f>
        <v/>
      </c>
      <c r="J168" s="331" t="str">
        <f>IFERROR(VLOOKUP($E168,Rajtlista!$B:$I,6,FALSE),"")</f>
        <v/>
      </c>
      <c r="K168" s="256" t="str">
        <f>IFERROR(VLOOKUP($E168,'Nevezési lista'!$C$4:$K$113,6,FALSE),"")</f>
        <v/>
      </c>
      <c r="L168" s="299" t="str">
        <f>IFERROR(VLOOKUP($E168,Beíró!$B:$T,10,FALSE),"")</f>
        <v/>
      </c>
      <c r="M168" s="300" t="str">
        <f>IFERROR(VLOOKUP($E168,Beíró!$B:$T,11,FALSE),"")</f>
        <v/>
      </c>
      <c r="N168" s="300" t="str">
        <f>IFERROR(VLOOKUP($E168,Beíró!$B:$T,12,FALSE),"")</f>
        <v/>
      </c>
      <c r="O168" s="301" t="str">
        <f>IFERROR(VLOOKUP($E168,Beíró!$B:$T,13,FALSE),"")</f>
        <v/>
      </c>
      <c r="P168" s="303">
        <f>IFERROR(VLOOKUP($E168,Beíró!$B:$T,17,FALSE),0)</f>
        <v>0</v>
      </c>
      <c r="Q168" s="365" t="str">
        <f t="shared" ref="Q168" si="139">IF((P168-P159)&gt;0,P168-P159,"-")</f>
        <v>-</v>
      </c>
      <c r="R168" s="366"/>
      <c r="S168" s="82" t="str">
        <f>IFERROR(IF(VLOOKUP(E168,Beíró!B:T,18,FALSE)-D168=0,"ok","hiba"),"")</f>
        <v/>
      </c>
      <c r="T168" s="82" t="str">
        <f>IFERROR(IF(VLOOKUP(E168,Beíró!B:T,16,FALSE)-P168=0,"ok","hiba"),"")</f>
        <v/>
      </c>
    </row>
    <row r="169" spans="3:20" ht="14.25" hidden="1" customHeight="1" outlineLevel="1" x14ac:dyDescent="0.25">
      <c r="C169" s="364" t="s">
        <v>18</v>
      </c>
      <c r="D169" s="256">
        <v>11</v>
      </c>
      <c r="E169" s="256" t="str">
        <f>IFERROR(VLOOKUP(D169,'Eredmények rsz szerint'!R165:T179,2,FALSE),"")</f>
        <v/>
      </c>
      <c r="F169" s="255" t="str">
        <f>IFERROR(VLOOKUP($E169,Rajtlista!$B:$I,2,FALSE),"")</f>
        <v/>
      </c>
      <c r="G169" s="256" t="str">
        <f t="shared" si="130"/>
        <v>10.</v>
      </c>
      <c r="H169" s="256" t="str">
        <f>IFERROR(VLOOKUP($E169,Rajtlista!$B:$I,4,FALSE),"")</f>
        <v/>
      </c>
      <c r="I169" s="331" t="str">
        <f>IFERROR(VLOOKUP($E169,Rajtlista!$B:$I,5,FALSE),"")</f>
        <v/>
      </c>
      <c r="J169" s="331" t="str">
        <f>IFERROR(VLOOKUP($E169,Rajtlista!$B:$I,6,FALSE),"")</f>
        <v/>
      </c>
      <c r="K169" s="256" t="str">
        <f>IFERROR(VLOOKUP($E169,'Nevezési lista'!$C$4:$K$113,6,FALSE),"")</f>
        <v/>
      </c>
      <c r="L169" s="299" t="str">
        <f>IFERROR(VLOOKUP($E169,Beíró!$B:$T,10,FALSE),"")</f>
        <v/>
      </c>
      <c r="M169" s="300" t="str">
        <f>IFERROR(VLOOKUP($E169,Beíró!$B:$T,11,FALSE),"")</f>
        <v/>
      </c>
      <c r="N169" s="300" t="str">
        <f>IFERROR(VLOOKUP($E169,Beíró!$B:$T,12,FALSE),"")</f>
        <v/>
      </c>
      <c r="O169" s="301" t="str">
        <f>IFERROR(VLOOKUP($E169,Beíró!$B:$T,13,FALSE),"")</f>
        <v/>
      </c>
      <c r="P169" s="303">
        <f>IFERROR(VLOOKUP($E169,Beíró!$B:$T,17,FALSE),0)</f>
        <v>0</v>
      </c>
      <c r="Q169" s="365" t="str">
        <f t="shared" ref="Q169" si="140">IF((P169-P159)&gt;0,P169-P159,"-")</f>
        <v>-</v>
      </c>
      <c r="R169" s="366"/>
      <c r="S169" s="82" t="str">
        <f>IFERROR(IF(VLOOKUP(E169,Beíró!B:T,18,FALSE)-D169=0,"ok","hiba"),"")</f>
        <v/>
      </c>
      <c r="T169" s="82" t="str">
        <f>IFERROR(IF(VLOOKUP(E169,Beíró!B:T,16,FALSE)-P169=0,"ok","hiba"),"")</f>
        <v/>
      </c>
    </row>
    <row r="170" spans="3:20" ht="14.25" hidden="1" customHeight="1" outlineLevel="1" x14ac:dyDescent="0.25">
      <c r="C170" s="364" t="s">
        <v>19</v>
      </c>
      <c r="D170" s="256">
        <v>12</v>
      </c>
      <c r="E170" s="256" t="str">
        <f>IFERROR(VLOOKUP(D170,'Eredmények rsz szerint'!R165:T179,2,FALSE),"")</f>
        <v/>
      </c>
      <c r="F170" s="255" t="str">
        <f>IFERROR(VLOOKUP($E170,Rajtlista!$B:$I,2,FALSE),"")</f>
        <v/>
      </c>
      <c r="G170" s="256" t="str">
        <f t="shared" si="130"/>
        <v>11.</v>
      </c>
      <c r="H170" s="256" t="str">
        <f>IFERROR(VLOOKUP($E170,Rajtlista!$B:$I,4,FALSE),"")</f>
        <v/>
      </c>
      <c r="I170" s="331" t="str">
        <f>IFERROR(VLOOKUP($E170,Rajtlista!$B:$I,5,FALSE),"")</f>
        <v/>
      </c>
      <c r="J170" s="331" t="str">
        <f>IFERROR(VLOOKUP($E170,Rajtlista!$B:$I,6,FALSE),"")</f>
        <v/>
      </c>
      <c r="K170" s="256" t="str">
        <f>IFERROR(VLOOKUP($E170,'Nevezési lista'!$C$4:$K$113,6,FALSE),"")</f>
        <v/>
      </c>
      <c r="L170" s="299" t="str">
        <f>IFERROR(VLOOKUP($E170,Beíró!$B:$T,10,FALSE),"")</f>
        <v/>
      </c>
      <c r="M170" s="300" t="str">
        <f>IFERROR(VLOOKUP($E170,Beíró!$B:$T,11,FALSE),"")</f>
        <v/>
      </c>
      <c r="N170" s="300" t="str">
        <f>IFERROR(VLOOKUP($E170,Beíró!$B:$T,12,FALSE),"")</f>
        <v/>
      </c>
      <c r="O170" s="301" t="str">
        <f>IFERROR(VLOOKUP($E170,Beíró!$B:$T,13,FALSE),"")</f>
        <v/>
      </c>
      <c r="P170" s="303">
        <f>IFERROR(VLOOKUP($E170,Beíró!$B:$T,17,FALSE),0)</f>
        <v>0</v>
      </c>
      <c r="Q170" s="365" t="str">
        <f t="shared" ref="Q170" si="141">IF((P170-P159)&gt;0,P170-P159,"-")</f>
        <v>-</v>
      </c>
      <c r="R170" s="366"/>
      <c r="S170" s="82" t="str">
        <f>IFERROR(IF(VLOOKUP(E170,Beíró!B:T,18,FALSE)-D170=0,"ok","hiba"),"")</f>
        <v/>
      </c>
      <c r="T170" s="82" t="str">
        <f>IFERROR(IF(VLOOKUP(E170,Beíró!B:T,16,FALSE)-P170=0,"ok","hiba"),"")</f>
        <v/>
      </c>
    </row>
    <row r="171" spans="3:20" ht="14.25" hidden="1" customHeight="1" outlineLevel="1" x14ac:dyDescent="0.25">
      <c r="C171" s="364" t="s">
        <v>20</v>
      </c>
      <c r="D171" s="256">
        <v>13</v>
      </c>
      <c r="E171" s="256" t="str">
        <f>IFERROR(VLOOKUP(D171,'Eredmények rsz szerint'!R165:T179,2,FALSE),"")</f>
        <v/>
      </c>
      <c r="F171" s="255" t="str">
        <f>IFERROR(VLOOKUP($E171,Rajtlista!$B:$I,2,FALSE),"")</f>
        <v/>
      </c>
      <c r="G171" s="256" t="str">
        <f t="shared" si="130"/>
        <v>12.</v>
      </c>
      <c r="H171" s="256" t="str">
        <f>IFERROR(VLOOKUP($E171,Rajtlista!$B:$I,4,FALSE),"")</f>
        <v/>
      </c>
      <c r="I171" s="331" t="str">
        <f>IFERROR(VLOOKUP($E171,Rajtlista!$B:$I,5,FALSE),"")</f>
        <v/>
      </c>
      <c r="J171" s="331" t="str">
        <f>IFERROR(VLOOKUP($E171,Rajtlista!$B:$I,6,FALSE),"")</f>
        <v/>
      </c>
      <c r="K171" s="256" t="str">
        <f>IFERROR(VLOOKUP($E171,'Nevezési lista'!$C$4:$K$113,6,FALSE),"")</f>
        <v/>
      </c>
      <c r="L171" s="299" t="str">
        <f>IFERROR(VLOOKUP($E171,Beíró!$B:$T,10,FALSE),"")</f>
        <v/>
      </c>
      <c r="M171" s="300" t="str">
        <f>IFERROR(VLOOKUP($E171,Beíró!$B:$T,11,FALSE),"")</f>
        <v/>
      </c>
      <c r="N171" s="300" t="str">
        <f>IFERROR(VLOOKUP($E171,Beíró!$B:$T,12,FALSE),"")</f>
        <v/>
      </c>
      <c r="O171" s="301" t="str">
        <f>IFERROR(VLOOKUP($E171,Beíró!$B:$T,13,FALSE),"")</f>
        <v/>
      </c>
      <c r="P171" s="303">
        <f>IFERROR(VLOOKUP($E171,Beíró!$B:$T,17,FALSE),0)</f>
        <v>0</v>
      </c>
      <c r="Q171" s="365" t="str">
        <f t="shared" ref="Q171" si="142">IF((P171-P159)&gt;0,P171-P159,"-")</f>
        <v>-</v>
      </c>
      <c r="R171" s="366"/>
      <c r="S171" s="82" t="str">
        <f>IFERROR(IF(VLOOKUP(E171,Beíró!B:T,18,FALSE)-D171=0,"ok","hiba"),"")</f>
        <v/>
      </c>
      <c r="T171" s="82" t="str">
        <f>IFERROR(IF(VLOOKUP(E171,Beíró!B:T,16,FALSE)-P171=0,"ok","hiba"),"")</f>
        <v/>
      </c>
    </row>
    <row r="172" spans="3:20" ht="14.25" hidden="1" customHeight="1" outlineLevel="1" x14ac:dyDescent="0.25">
      <c r="C172" s="364" t="s">
        <v>21</v>
      </c>
      <c r="D172" s="256">
        <v>14</v>
      </c>
      <c r="E172" s="256" t="str">
        <f>IFERROR(VLOOKUP(D172,'Eredmények rsz szerint'!R165:T179,2,FALSE),"")</f>
        <v/>
      </c>
      <c r="F172" s="255" t="str">
        <f>IFERROR(VLOOKUP($E172,Rajtlista!$B:$I,2,FALSE),"")</f>
        <v/>
      </c>
      <c r="G172" s="256" t="str">
        <f t="shared" si="130"/>
        <v>13.</v>
      </c>
      <c r="H172" s="256" t="str">
        <f>IFERROR(VLOOKUP($E172,Rajtlista!$B:$I,4,FALSE),"")</f>
        <v/>
      </c>
      <c r="I172" s="331" t="str">
        <f>IFERROR(VLOOKUP($E172,Rajtlista!$B:$I,5,FALSE),"")</f>
        <v/>
      </c>
      <c r="J172" s="331" t="str">
        <f>IFERROR(VLOOKUP($E172,Rajtlista!$B:$I,6,FALSE),"")</f>
        <v/>
      </c>
      <c r="K172" s="256" t="str">
        <f>IFERROR(VLOOKUP($E172,'Nevezési lista'!$C$4:$K$113,6,FALSE),"")</f>
        <v/>
      </c>
      <c r="L172" s="299" t="str">
        <f>IFERROR(VLOOKUP($E172,Beíró!$B:$T,10,FALSE),"")</f>
        <v/>
      </c>
      <c r="M172" s="300" t="str">
        <f>IFERROR(VLOOKUP($E172,Beíró!$B:$T,11,FALSE),"")</f>
        <v/>
      </c>
      <c r="N172" s="300" t="str">
        <f>IFERROR(VLOOKUP($E172,Beíró!$B:$T,12,FALSE),"")</f>
        <v/>
      </c>
      <c r="O172" s="301" t="str">
        <f>IFERROR(VLOOKUP($E172,Beíró!$B:$T,13,FALSE),"")</f>
        <v/>
      </c>
      <c r="P172" s="303">
        <f>IFERROR(VLOOKUP($E172,Beíró!$B:$T,17,FALSE),0)</f>
        <v>0</v>
      </c>
      <c r="Q172" s="365" t="str">
        <f t="shared" ref="Q172" si="143">IF((P172-P159)&gt;0,P172-P159,"-")</f>
        <v>-</v>
      </c>
      <c r="R172" s="366"/>
      <c r="S172" s="82" t="str">
        <f>IFERROR(IF(VLOOKUP(E172,Beíró!B:T,18,FALSE)-D172=0,"ok","hiba"),"")</f>
        <v/>
      </c>
      <c r="T172" s="82" t="str">
        <f>IFERROR(IF(VLOOKUP(E172,Beíró!B:T,16,FALSE)-P172=0,"ok","hiba"),"")</f>
        <v/>
      </c>
    </row>
    <row r="173" spans="3:20" ht="14.25" hidden="1" customHeight="1" outlineLevel="1" x14ac:dyDescent="0.25">
      <c r="C173" s="364" t="s">
        <v>22</v>
      </c>
      <c r="D173" s="256">
        <v>15</v>
      </c>
      <c r="E173" s="256" t="str">
        <f>IFERROR(VLOOKUP(D173,'Eredmények rsz szerint'!R165:T179,2,FALSE),"")</f>
        <v/>
      </c>
      <c r="F173" s="255" t="str">
        <f>IFERROR(VLOOKUP($E173,Rajtlista!$B:$I,2,FALSE),"")</f>
        <v/>
      </c>
      <c r="G173" s="256" t="str">
        <f t="shared" si="130"/>
        <v>14.</v>
      </c>
      <c r="H173" s="256" t="str">
        <f>IFERROR(VLOOKUP($E173,Rajtlista!$B:$I,4,FALSE),"")</f>
        <v/>
      </c>
      <c r="I173" s="331" t="str">
        <f>IFERROR(VLOOKUP($E173,Rajtlista!$B:$I,5,FALSE),"")</f>
        <v/>
      </c>
      <c r="J173" s="331" t="str">
        <f>IFERROR(VLOOKUP($E173,Rajtlista!$B:$I,6,FALSE),"")</f>
        <v/>
      </c>
      <c r="K173" s="256" t="str">
        <f>IFERROR(VLOOKUP($E173,'Nevezési lista'!$C$4:$K$113,6,FALSE),"")</f>
        <v/>
      </c>
      <c r="L173" s="299" t="str">
        <f>IFERROR(VLOOKUP($E173,Beíró!$B:$T,10,FALSE),"")</f>
        <v/>
      </c>
      <c r="M173" s="300" t="str">
        <f>IFERROR(VLOOKUP($E173,Beíró!$B:$T,11,FALSE),"")</f>
        <v/>
      </c>
      <c r="N173" s="300" t="str">
        <f>IFERROR(VLOOKUP($E173,Beíró!$B:$T,12,FALSE),"")</f>
        <v/>
      </c>
      <c r="O173" s="301" t="str">
        <f>IFERROR(VLOOKUP($E173,Beíró!$B:$T,13,FALSE),"")</f>
        <v/>
      </c>
      <c r="P173" s="303">
        <f>IFERROR(VLOOKUP($E173,Beíró!$B:$T,17,FALSE),0)</f>
        <v>0</v>
      </c>
      <c r="Q173" s="365" t="str">
        <f t="shared" ref="Q173" si="144">IF((P173-P159)&gt;0,P173-P159,"-")</f>
        <v>-</v>
      </c>
      <c r="R173" s="366"/>
      <c r="S173" s="82" t="str">
        <f>IFERROR(IF(VLOOKUP(E173,Beíró!B:T,18,FALSE)-D173=0,"ok","hiba"),"")</f>
        <v/>
      </c>
      <c r="T173" s="82" t="str">
        <f>IFERROR(IF(VLOOKUP(E173,Beíró!B:T,16,FALSE)-P173=0,"ok","hiba"),"")</f>
        <v/>
      </c>
    </row>
    <row r="174" spans="3:20" ht="14.25" customHeight="1" outlineLevel="1" thickBot="1" x14ac:dyDescent="0.3">
      <c r="C174" s="334"/>
      <c r="D174" s="336"/>
      <c r="E174" s="367">
        <v>0</v>
      </c>
      <c r="F174" s="335"/>
      <c r="G174" s="336"/>
      <c r="H174" s="336"/>
      <c r="I174" s="336"/>
      <c r="J174" s="336"/>
      <c r="K174" s="336"/>
      <c r="L174" s="337"/>
      <c r="M174" s="337"/>
      <c r="N174" s="337"/>
      <c r="O174" s="337"/>
      <c r="P174" s="339"/>
      <c r="Q174" s="368"/>
      <c r="R174" s="357"/>
      <c r="S174" s="82" t="str">
        <f>IFERROR(IF(VLOOKUP(E174,Beíró!B:T,18,FALSE)-D174=0,"ok","hiba"),"")</f>
        <v>ok</v>
      </c>
      <c r="T174" s="82" t="str">
        <f>IFERROR(IF(VLOOKUP(E174,Beíró!B:T,16,FALSE)-P174=0,"ok","hiba"),"")</f>
        <v>ok</v>
      </c>
    </row>
    <row r="175" spans="3:20" s="359" customFormat="1" ht="14.25" customHeight="1" x14ac:dyDescent="0.25">
      <c r="C175" s="369"/>
      <c r="D175" s="370"/>
      <c r="E175" s="370" t="str">
        <f>+Rajtlista!B181</f>
        <v>VI. kcs. Leány (-2002) - 3 km szabadstílus</v>
      </c>
      <c r="F175" s="371"/>
      <c r="G175" s="370"/>
      <c r="H175" s="370"/>
      <c r="I175" s="370"/>
      <c r="J175" s="372"/>
      <c r="K175" s="373" t="str">
        <f>IFERROR(VLOOKUP($E175,'Nevezési lista'!C182:K282,6,FALSE),"")</f>
        <v/>
      </c>
      <c r="L175" s="374" t="e">
        <f>'Lövészet beíró'!G175</f>
        <v>#N/A</v>
      </c>
      <c r="M175" s="281" t="e">
        <f>'Lövészet beíró'!H175</f>
        <v>#N/A</v>
      </c>
      <c r="N175" s="281" t="e">
        <f>'Lövészet beíró'!I175</f>
        <v>#N/A</v>
      </c>
      <c r="O175" s="282" t="e">
        <f>'Lövészet beíró'!J175</f>
        <v>#N/A</v>
      </c>
      <c r="P175" s="375"/>
      <c r="Q175" s="376"/>
      <c r="R175" s="357"/>
      <c r="S175" s="358" t="str">
        <f>IFERROR(IF(VLOOKUP(E175,Beíró!B:T,18,FALSE)-D175=0,"ok","hiba"),"")</f>
        <v>ok</v>
      </c>
      <c r="T175" s="358" t="str">
        <f>IFERROR(IF(VLOOKUP(E175,Beíró!B:T,16,FALSE)-P175=0,"ok","hiba"),"")</f>
        <v>ok</v>
      </c>
    </row>
    <row r="176" spans="3:20" ht="14.25" hidden="1" customHeight="1" outlineLevel="1" x14ac:dyDescent="0.25">
      <c r="C176" s="360" t="s">
        <v>5</v>
      </c>
      <c r="D176" s="288">
        <v>1</v>
      </c>
      <c r="E176" s="253" t="str">
        <f>IFERROR(VLOOKUP(D176,'Eredmények rsz szerint'!R182:T196,2,FALSE),"")</f>
        <v/>
      </c>
      <c r="F176" s="287" t="str">
        <f>IFERROR(VLOOKUP($E176,Rajtlista!$B:$I,2,FALSE),"")</f>
        <v/>
      </c>
      <c r="G176" s="288">
        <f>+C175</f>
        <v>0</v>
      </c>
      <c r="H176" s="288" t="str">
        <f>IFERROR(VLOOKUP($E176,Rajtlista!$B:$I,4,FALSE),"")</f>
        <v/>
      </c>
      <c r="I176" s="328" t="str">
        <f>IFERROR(VLOOKUP($E176,Rajtlista!$B:$I,5,FALSE),"")</f>
        <v/>
      </c>
      <c r="J176" s="328" t="str">
        <f>IFERROR(VLOOKUP($E176,Rajtlista!$B:$I,6,FALSE),"")</f>
        <v/>
      </c>
      <c r="K176" s="288" t="str">
        <f>IFERROR(VLOOKUP($E176,'Nevezési lista'!$C$4:$K$113,6,FALSE),"")</f>
        <v/>
      </c>
      <c r="L176" s="291" t="str">
        <f>IFERROR(VLOOKUP($E176,Beíró!$B:$T,10,FALSE),"")</f>
        <v/>
      </c>
      <c r="M176" s="292" t="str">
        <f>IFERROR(VLOOKUP($E176,Beíró!$B:$T,11,FALSE),"")</f>
        <v/>
      </c>
      <c r="N176" s="292" t="str">
        <f>IFERROR(VLOOKUP($E176,Beíró!$B:$T,12,FALSE),"")</f>
        <v/>
      </c>
      <c r="O176" s="293" t="str">
        <f>IFERROR(VLOOKUP($E176,Beíró!$B:$T,13,FALSE),"")</f>
        <v/>
      </c>
      <c r="P176" s="295">
        <f>IFERROR(VLOOKUP($E176,Beíró!$B:$T,17,FALSE),0)</f>
        <v>0</v>
      </c>
      <c r="Q176" s="362" t="str">
        <f t="shared" ref="Q176" si="145">IF((P176-P176)&gt;0,P176-P176,"-")</f>
        <v>-</v>
      </c>
      <c r="R176" s="363"/>
      <c r="S176" s="82" t="str">
        <f>IFERROR(IF(VLOOKUP(E176,Beíró!B:T,18,FALSE)-D176=0,"ok","hiba"),"")</f>
        <v/>
      </c>
      <c r="T176" s="82" t="str">
        <f>IFERROR(IF(VLOOKUP(E176,Beíró!B:T,16,FALSE)-P176=0,"ok","hiba"),"")</f>
        <v/>
      </c>
    </row>
    <row r="177" spans="3:20" ht="14.25" hidden="1" customHeight="1" outlineLevel="1" x14ac:dyDescent="0.25">
      <c r="C177" s="364" t="s">
        <v>6</v>
      </c>
      <c r="D177" s="256">
        <v>2</v>
      </c>
      <c r="E177" s="256" t="str">
        <f>IFERROR(VLOOKUP(D177,'Eredmények rsz szerint'!R182:T196,2,FALSE),"")</f>
        <v/>
      </c>
      <c r="F177" s="255" t="str">
        <f>IFERROR(VLOOKUP($E177,Rajtlista!$B:$I,2,FALSE),"")</f>
        <v/>
      </c>
      <c r="G177" s="256" t="str">
        <f t="shared" ref="G177:G190" si="146">+C176</f>
        <v>I.</v>
      </c>
      <c r="H177" s="256" t="str">
        <f>IFERROR(VLOOKUP($E177,Rajtlista!$B:$I,4,FALSE),"")</f>
        <v/>
      </c>
      <c r="I177" s="331" t="str">
        <f>IFERROR(VLOOKUP($E177,Rajtlista!$B:$I,5,FALSE),"")</f>
        <v/>
      </c>
      <c r="J177" s="331" t="str">
        <f>IFERROR(VLOOKUP($E177,Rajtlista!$B:$I,6,FALSE),"")</f>
        <v/>
      </c>
      <c r="K177" s="256" t="str">
        <f>IFERROR(VLOOKUP($E177,'Nevezési lista'!$C$4:$K$113,6,FALSE),"")</f>
        <v/>
      </c>
      <c r="L177" s="299" t="str">
        <f>IFERROR(VLOOKUP($E177,Beíró!$B:$T,10,FALSE),"")</f>
        <v/>
      </c>
      <c r="M177" s="300" t="str">
        <f>IFERROR(VLOOKUP($E177,Beíró!$B:$T,11,FALSE),"")</f>
        <v/>
      </c>
      <c r="N177" s="300" t="str">
        <f>IFERROR(VLOOKUP($E177,Beíró!$B:$T,12,FALSE),"")</f>
        <v/>
      </c>
      <c r="O177" s="301" t="str">
        <f>IFERROR(VLOOKUP($E177,Beíró!$B:$T,13,FALSE),"")</f>
        <v/>
      </c>
      <c r="P177" s="303">
        <f>IFERROR(VLOOKUP($E177,Beíró!$B:$T,17,FALSE),0)</f>
        <v>0</v>
      </c>
      <c r="Q177" s="365" t="str">
        <f t="shared" ref="Q177" si="147">IF((P177-P176)&gt;0,P177-P176,"-")</f>
        <v>-</v>
      </c>
      <c r="R177" s="366"/>
      <c r="S177" s="82" t="str">
        <f>IFERROR(IF(VLOOKUP(E177,Beíró!B:T,18,FALSE)-D177=0,"ok","hiba"),"")</f>
        <v/>
      </c>
      <c r="T177" s="82" t="str">
        <f>IFERROR(IF(VLOOKUP(E177,Beíró!B:T,16,FALSE)-P177=0,"ok","hiba"),"")</f>
        <v/>
      </c>
    </row>
    <row r="178" spans="3:20" ht="14.25" hidden="1" customHeight="1" outlineLevel="1" x14ac:dyDescent="0.25">
      <c r="C178" s="364" t="s">
        <v>10</v>
      </c>
      <c r="D178" s="256">
        <v>3</v>
      </c>
      <c r="E178" s="256" t="str">
        <f>IFERROR(VLOOKUP(D178,'Eredmények rsz szerint'!R182:T196,2,FALSE),"")</f>
        <v/>
      </c>
      <c r="F178" s="255" t="str">
        <f>IFERROR(VLOOKUP($E178,Rajtlista!$B:$I,2,FALSE),"")</f>
        <v/>
      </c>
      <c r="G178" s="256" t="str">
        <f t="shared" si="146"/>
        <v>II.</v>
      </c>
      <c r="H178" s="256" t="str">
        <f>IFERROR(VLOOKUP($E178,Rajtlista!$B:$I,4,FALSE),"")</f>
        <v/>
      </c>
      <c r="I178" s="331" t="str">
        <f>IFERROR(VLOOKUP($E178,Rajtlista!$B:$I,5,FALSE),"")</f>
        <v/>
      </c>
      <c r="J178" s="331" t="str">
        <f>IFERROR(VLOOKUP($E178,Rajtlista!$B:$I,6,FALSE),"")</f>
        <v/>
      </c>
      <c r="K178" s="256" t="str">
        <f>IFERROR(VLOOKUP($E178,'Nevezési lista'!$C$4:$K$113,6,FALSE),"")</f>
        <v/>
      </c>
      <c r="L178" s="299" t="str">
        <f>IFERROR(VLOOKUP($E178,Beíró!$B:$T,10,FALSE),"")</f>
        <v/>
      </c>
      <c r="M178" s="300" t="str">
        <f>IFERROR(VLOOKUP($E178,Beíró!$B:$T,11,FALSE),"")</f>
        <v/>
      </c>
      <c r="N178" s="300" t="str">
        <f>IFERROR(VLOOKUP($E178,Beíró!$B:$T,12,FALSE),"")</f>
        <v/>
      </c>
      <c r="O178" s="301" t="str">
        <f>IFERROR(VLOOKUP($E178,Beíró!$B:$T,13,FALSE),"")</f>
        <v/>
      </c>
      <c r="P178" s="303">
        <f>IFERROR(VLOOKUP($E178,Beíró!$B:$T,17,FALSE),0)</f>
        <v>0</v>
      </c>
      <c r="Q178" s="365" t="str">
        <f t="shared" ref="Q178" si="148">IF((P178-P176)&gt;0,P178-P176,"-")</f>
        <v>-</v>
      </c>
      <c r="R178" s="366"/>
      <c r="S178" s="82" t="str">
        <f>IFERROR(IF(VLOOKUP(E178,Beíró!B:T,18,FALSE)-D178=0,"ok","hiba"),"")</f>
        <v/>
      </c>
      <c r="T178" s="82" t="str">
        <f>IFERROR(IF(VLOOKUP(E178,Beíró!B:T,16,FALSE)-P178=0,"ok","hiba"),"")</f>
        <v/>
      </c>
    </row>
    <row r="179" spans="3:20" ht="14.25" hidden="1" customHeight="1" outlineLevel="1" x14ac:dyDescent="0.25">
      <c r="C179" s="364" t="s">
        <v>11</v>
      </c>
      <c r="D179" s="256">
        <v>4</v>
      </c>
      <c r="E179" s="256" t="str">
        <f>IFERROR(VLOOKUP(D179,'Eredmények rsz szerint'!R182:T196,2,FALSE),"")</f>
        <v/>
      </c>
      <c r="F179" s="255" t="str">
        <f>IFERROR(VLOOKUP($E179,Rajtlista!$B:$I,2,FALSE),"")</f>
        <v/>
      </c>
      <c r="G179" s="256" t="str">
        <f t="shared" si="146"/>
        <v>III.</v>
      </c>
      <c r="H179" s="256" t="str">
        <f>IFERROR(VLOOKUP($E179,Rajtlista!$B:$I,4,FALSE),"")</f>
        <v/>
      </c>
      <c r="I179" s="331" t="str">
        <f>IFERROR(VLOOKUP($E179,Rajtlista!$B:$I,5,FALSE),"")</f>
        <v/>
      </c>
      <c r="J179" s="331" t="str">
        <f>IFERROR(VLOOKUP($E179,Rajtlista!$B:$I,6,FALSE),"")</f>
        <v/>
      </c>
      <c r="K179" s="256" t="str">
        <f>IFERROR(VLOOKUP($E179,'Nevezési lista'!$C$4:$K$113,6,FALSE),"")</f>
        <v/>
      </c>
      <c r="L179" s="299" t="str">
        <f>IFERROR(VLOOKUP($E179,Beíró!$B:$T,10,FALSE),"")</f>
        <v/>
      </c>
      <c r="M179" s="300" t="str">
        <f>IFERROR(VLOOKUP($E179,Beíró!$B:$T,11,FALSE),"")</f>
        <v/>
      </c>
      <c r="N179" s="300" t="str">
        <f>IFERROR(VLOOKUP($E179,Beíró!$B:$T,12,FALSE),"")</f>
        <v/>
      </c>
      <c r="O179" s="301" t="str">
        <f>IFERROR(VLOOKUP($E179,Beíró!$B:$T,13,FALSE),"")</f>
        <v/>
      </c>
      <c r="P179" s="303">
        <f>IFERROR(VLOOKUP($E179,Beíró!$B:$T,17,FALSE),0)</f>
        <v>0</v>
      </c>
      <c r="Q179" s="365" t="str">
        <f t="shared" ref="Q179" si="149">IF((P179-P176)&gt;0,P179-P176,"-")</f>
        <v>-</v>
      </c>
      <c r="R179" s="366"/>
      <c r="S179" s="82" t="str">
        <f>IFERROR(IF(VLOOKUP(E179,Beíró!B:T,18,FALSE)-D179=0,"ok","hiba"),"")</f>
        <v/>
      </c>
      <c r="T179" s="82" t="str">
        <f>IFERROR(IF(VLOOKUP(E179,Beíró!B:T,16,FALSE)-P179=0,"ok","hiba"),"")</f>
        <v/>
      </c>
    </row>
    <row r="180" spans="3:20" ht="14.25" hidden="1" customHeight="1" outlineLevel="1" x14ac:dyDescent="0.25">
      <c r="C180" s="364" t="s">
        <v>12</v>
      </c>
      <c r="D180" s="256">
        <v>5</v>
      </c>
      <c r="E180" s="256" t="str">
        <f>IFERROR(VLOOKUP(D180,'Eredmények rsz szerint'!R182:T196,2,FALSE),"")</f>
        <v/>
      </c>
      <c r="F180" s="255" t="str">
        <f>IFERROR(VLOOKUP($E180,Rajtlista!$B:$I,2,FALSE),"")</f>
        <v/>
      </c>
      <c r="G180" s="256" t="str">
        <f t="shared" si="146"/>
        <v>4.</v>
      </c>
      <c r="H180" s="256" t="str">
        <f>IFERROR(VLOOKUP($E180,Rajtlista!$B:$I,4,FALSE),"")</f>
        <v/>
      </c>
      <c r="I180" s="331" t="str">
        <f>IFERROR(VLOOKUP($E180,Rajtlista!$B:$I,5,FALSE),"")</f>
        <v/>
      </c>
      <c r="J180" s="331" t="str">
        <f>IFERROR(VLOOKUP($E180,Rajtlista!$B:$I,6,FALSE),"")</f>
        <v/>
      </c>
      <c r="K180" s="256" t="str">
        <f>IFERROR(VLOOKUP($E180,'Nevezési lista'!$C$4:$K$113,6,FALSE),"")</f>
        <v/>
      </c>
      <c r="L180" s="299" t="str">
        <f>IFERROR(VLOOKUP($E180,Beíró!$B:$T,10,FALSE),"")</f>
        <v/>
      </c>
      <c r="M180" s="300" t="str">
        <f>IFERROR(VLOOKUP($E180,Beíró!$B:$T,11,FALSE),"")</f>
        <v/>
      </c>
      <c r="N180" s="300" t="str">
        <f>IFERROR(VLOOKUP($E180,Beíró!$B:$T,12,FALSE),"")</f>
        <v/>
      </c>
      <c r="O180" s="301" t="str">
        <f>IFERROR(VLOOKUP($E180,Beíró!$B:$T,13,FALSE),"")</f>
        <v/>
      </c>
      <c r="P180" s="303">
        <f>IFERROR(VLOOKUP($E180,Beíró!$B:$T,17,FALSE),0)</f>
        <v>0</v>
      </c>
      <c r="Q180" s="365" t="str">
        <f t="shared" ref="Q180" si="150">IF((P180-P176)&gt;0,P180-P176,"-")</f>
        <v>-</v>
      </c>
      <c r="R180" s="366"/>
      <c r="S180" s="82" t="str">
        <f>IFERROR(IF(VLOOKUP(E180,Beíró!B:T,18,FALSE)-D180=0,"ok","hiba"),"")</f>
        <v/>
      </c>
      <c r="T180" s="82" t="str">
        <f>IFERROR(IF(VLOOKUP(E180,Beíró!B:T,16,FALSE)-P180=0,"ok","hiba"),"")</f>
        <v/>
      </c>
    </row>
    <row r="181" spans="3:20" ht="14.25" hidden="1" customHeight="1" outlineLevel="1" x14ac:dyDescent="0.25">
      <c r="C181" s="364" t="s">
        <v>13</v>
      </c>
      <c r="D181" s="256">
        <v>6</v>
      </c>
      <c r="E181" s="256" t="str">
        <f>IFERROR(VLOOKUP(D181,'Eredmények rsz szerint'!R182:T196,2,FALSE),"")</f>
        <v/>
      </c>
      <c r="F181" s="255" t="str">
        <f>IFERROR(VLOOKUP($E181,Rajtlista!$B:$I,2,FALSE),"")</f>
        <v/>
      </c>
      <c r="G181" s="256" t="str">
        <f t="shared" si="146"/>
        <v>5.</v>
      </c>
      <c r="H181" s="256" t="str">
        <f>IFERROR(VLOOKUP($E181,Rajtlista!$B:$I,4,FALSE),"")</f>
        <v/>
      </c>
      <c r="I181" s="331" t="str">
        <f>IFERROR(VLOOKUP($E181,Rajtlista!$B:$I,5,FALSE),"")</f>
        <v/>
      </c>
      <c r="J181" s="331" t="str">
        <f>IFERROR(VLOOKUP($E181,Rajtlista!$B:$I,6,FALSE),"")</f>
        <v/>
      </c>
      <c r="K181" s="256" t="str">
        <f>IFERROR(VLOOKUP($E181,'Nevezési lista'!$C$4:$K$113,6,FALSE),"")</f>
        <v/>
      </c>
      <c r="L181" s="299" t="str">
        <f>IFERROR(VLOOKUP($E181,Beíró!$B:$T,10,FALSE),"")</f>
        <v/>
      </c>
      <c r="M181" s="300" t="str">
        <f>IFERROR(VLOOKUP($E181,Beíró!$B:$T,11,FALSE),"")</f>
        <v/>
      </c>
      <c r="N181" s="300" t="str">
        <f>IFERROR(VLOOKUP($E181,Beíró!$B:$T,12,FALSE),"")</f>
        <v/>
      </c>
      <c r="O181" s="301" t="str">
        <f>IFERROR(VLOOKUP($E181,Beíró!$B:$T,13,FALSE),"")</f>
        <v/>
      </c>
      <c r="P181" s="303">
        <f>IFERROR(VLOOKUP($E181,Beíró!$B:$T,17,FALSE),0)</f>
        <v>0</v>
      </c>
      <c r="Q181" s="365" t="str">
        <f t="shared" ref="Q181" si="151">IF((P181-P176)&gt;0,P181-P176,"-")</f>
        <v>-</v>
      </c>
      <c r="R181" s="366"/>
      <c r="S181" s="82" t="str">
        <f>IFERROR(IF(VLOOKUP(E181,Beíró!B:T,18,FALSE)-D181=0,"ok","hiba"),"")</f>
        <v/>
      </c>
      <c r="T181" s="82" t="str">
        <f>IFERROR(IF(VLOOKUP(E181,Beíró!B:T,16,FALSE)-P181=0,"ok","hiba"),"")</f>
        <v/>
      </c>
    </row>
    <row r="182" spans="3:20" ht="14.25" hidden="1" customHeight="1" outlineLevel="1" x14ac:dyDescent="0.25">
      <c r="C182" s="364" t="s">
        <v>14</v>
      </c>
      <c r="D182" s="256">
        <v>7</v>
      </c>
      <c r="E182" s="256" t="str">
        <f>IFERROR(VLOOKUP(D182,'Eredmények rsz szerint'!R182:T196,2,FALSE),"")</f>
        <v/>
      </c>
      <c r="F182" s="255" t="str">
        <f>IFERROR(VLOOKUP($E182,Rajtlista!$B:$I,2,FALSE),"")</f>
        <v/>
      </c>
      <c r="G182" s="256" t="str">
        <f t="shared" si="146"/>
        <v>6.</v>
      </c>
      <c r="H182" s="256" t="str">
        <f>IFERROR(VLOOKUP($E182,Rajtlista!$B:$I,4,FALSE),"")</f>
        <v/>
      </c>
      <c r="I182" s="331" t="str">
        <f>IFERROR(VLOOKUP($E182,Rajtlista!$B:$I,5,FALSE),"")</f>
        <v/>
      </c>
      <c r="J182" s="331" t="str">
        <f>IFERROR(VLOOKUP($E182,Rajtlista!$B:$I,6,FALSE),"")</f>
        <v/>
      </c>
      <c r="K182" s="256" t="str">
        <f>IFERROR(VLOOKUP($E182,'Nevezési lista'!$C$4:$K$113,6,FALSE),"")</f>
        <v/>
      </c>
      <c r="L182" s="299" t="str">
        <f>IFERROR(VLOOKUP($E182,Beíró!$B:$T,10,FALSE),"")</f>
        <v/>
      </c>
      <c r="M182" s="300" t="str">
        <f>IFERROR(VLOOKUP($E182,Beíró!$B:$T,11,FALSE),"")</f>
        <v/>
      </c>
      <c r="N182" s="300" t="str">
        <f>IFERROR(VLOOKUP($E182,Beíró!$B:$T,12,FALSE),"")</f>
        <v/>
      </c>
      <c r="O182" s="301" t="str">
        <f>IFERROR(VLOOKUP($E182,Beíró!$B:$T,13,FALSE),"")</f>
        <v/>
      </c>
      <c r="P182" s="303">
        <f>IFERROR(VLOOKUP($E182,Beíró!$B:$T,17,FALSE),0)</f>
        <v>0</v>
      </c>
      <c r="Q182" s="365" t="str">
        <f t="shared" ref="Q182" si="152">IF((P182-P176)&gt;0,P182-P176,"-")</f>
        <v>-</v>
      </c>
      <c r="R182" s="366"/>
      <c r="S182" s="82" t="str">
        <f>IFERROR(IF(VLOOKUP(E182,Beíró!B:T,18,FALSE)-D182=0,"ok","hiba"),"")</f>
        <v/>
      </c>
      <c r="T182" s="82" t="str">
        <f>IFERROR(IF(VLOOKUP(E182,Beíró!B:T,16,FALSE)-P182=0,"ok","hiba"),"")</f>
        <v/>
      </c>
    </row>
    <row r="183" spans="3:20" ht="14.25" hidden="1" customHeight="1" outlineLevel="1" x14ac:dyDescent="0.25">
      <c r="C183" s="364" t="s">
        <v>15</v>
      </c>
      <c r="D183" s="256">
        <v>8</v>
      </c>
      <c r="E183" s="256" t="str">
        <f>IFERROR(VLOOKUP(D183,'Eredmények rsz szerint'!R182:T196,2,FALSE),"")</f>
        <v/>
      </c>
      <c r="F183" s="255" t="str">
        <f>IFERROR(VLOOKUP($E183,Rajtlista!$B:$I,2,FALSE),"")</f>
        <v/>
      </c>
      <c r="G183" s="256" t="str">
        <f t="shared" si="146"/>
        <v>7.</v>
      </c>
      <c r="H183" s="256" t="str">
        <f>IFERROR(VLOOKUP($E183,Rajtlista!$B:$I,4,FALSE),"")</f>
        <v/>
      </c>
      <c r="I183" s="331" t="str">
        <f>IFERROR(VLOOKUP($E183,Rajtlista!$B:$I,5,FALSE),"")</f>
        <v/>
      </c>
      <c r="J183" s="331" t="str">
        <f>IFERROR(VLOOKUP($E183,Rajtlista!$B:$I,6,FALSE),"")</f>
        <v/>
      </c>
      <c r="K183" s="256" t="str">
        <f>IFERROR(VLOOKUP($E183,'Nevezési lista'!$C$4:$K$113,6,FALSE),"")</f>
        <v/>
      </c>
      <c r="L183" s="299" t="str">
        <f>IFERROR(VLOOKUP($E183,Beíró!$B:$T,10,FALSE),"")</f>
        <v/>
      </c>
      <c r="M183" s="300" t="str">
        <f>IFERROR(VLOOKUP($E183,Beíró!$B:$T,11,FALSE),"")</f>
        <v/>
      </c>
      <c r="N183" s="300" t="str">
        <f>IFERROR(VLOOKUP($E183,Beíró!$B:$T,12,FALSE),"")</f>
        <v/>
      </c>
      <c r="O183" s="301" t="str">
        <f>IFERROR(VLOOKUP($E183,Beíró!$B:$T,13,FALSE),"")</f>
        <v/>
      </c>
      <c r="P183" s="303">
        <f>IFERROR(VLOOKUP($E183,Beíró!$B:$T,17,FALSE),0)</f>
        <v>0</v>
      </c>
      <c r="Q183" s="365" t="str">
        <f t="shared" ref="Q183" si="153">IF((P183-P176)&gt;0,P183-P176,"-")</f>
        <v>-</v>
      </c>
      <c r="R183" s="366"/>
      <c r="S183" s="82" t="str">
        <f>IFERROR(IF(VLOOKUP(E183,Beíró!B:T,18,FALSE)-D183=0,"ok","hiba"),"")</f>
        <v/>
      </c>
      <c r="T183" s="82" t="str">
        <f>IFERROR(IF(VLOOKUP(E183,Beíró!B:T,16,FALSE)-P183=0,"ok","hiba"),"")</f>
        <v/>
      </c>
    </row>
    <row r="184" spans="3:20" ht="14.25" hidden="1" customHeight="1" outlineLevel="1" x14ac:dyDescent="0.25">
      <c r="C184" s="364" t="s">
        <v>16</v>
      </c>
      <c r="D184" s="256">
        <v>9</v>
      </c>
      <c r="E184" s="256" t="str">
        <f>IFERROR(VLOOKUP(D184,'Eredmények rsz szerint'!R182:T196,2,FALSE),"")</f>
        <v/>
      </c>
      <c r="F184" s="255" t="str">
        <f>IFERROR(VLOOKUP($E184,Rajtlista!$B:$I,2,FALSE),"")</f>
        <v/>
      </c>
      <c r="G184" s="256" t="str">
        <f t="shared" si="146"/>
        <v>8.</v>
      </c>
      <c r="H184" s="256" t="str">
        <f>IFERROR(VLOOKUP($E184,Rajtlista!$B:$I,4,FALSE),"")</f>
        <v/>
      </c>
      <c r="I184" s="331" t="str">
        <f>IFERROR(VLOOKUP($E184,Rajtlista!$B:$I,5,FALSE),"")</f>
        <v/>
      </c>
      <c r="J184" s="331" t="str">
        <f>IFERROR(VLOOKUP($E184,Rajtlista!$B:$I,6,FALSE),"")</f>
        <v/>
      </c>
      <c r="K184" s="256" t="str">
        <f>IFERROR(VLOOKUP($E184,'Nevezési lista'!$C$4:$K$113,6,FALSE),"")</f>
        <v/>
      </c>
      <c r="L184" s="299" t="str">
        <f>IFERROR(VLOOKUP($E184,Beíró!$B:$T,10,FALSE),"")</f>
        <v/>
      </c>
      <c r="M184" s="300" t="str">
        <f>IFERROR(VLOOKUP($E184,Beíró!$B:$T,11,FALSE),"")</f>
        <v/>
      </c>
      <c r="N184" s="300" t="str">
        <f>IFERROR(VLOOKUP($E184,Beíró!$B:$T,12,FALSE),"")</f>
        <v/>
      </c>
      <c r="O184" s="301" t="str">
        <f>IFERROR(VLOOKUP($E184,Beíró!$B:$T,13,FALSE),"")</f>
        <v/>
      </c>
      <c r="P184" s="303">
        <f>IFERROR(VLOOKUP($E184,Beíró!$B:$T,17,FALSE),0)</f>
        <v>0</v>
      </c>
      <c r="Q184" s="365" t="str">
        <f t="shared" ref="Q184" si="154">IF((P184-P176)&gt;0,P184-P176,"-")</f>
        <v>-</v>
      </c>
      <c r="R184" s="366"/>
      <c r="S184" s="82" t="str">
        <f>IFERROR(IF(VLOOKUP(E184,Beíró!B:T,18,FALSE)-D184=0,"ok","hiba"),"")</f>
        <v/>
      </c>
      <c r="T184" s="82" t="str">
        <f>IFERROR(IF(VLOOKUP(E184,Beíró!B:T,16,FALSE)-P184=0,"ok","hiba"),"")</f>
        <v/>
      </c>
    </row>
    <row r="185" spans="3:20" ht="14.25" hidden="1" customHeight="1" outlineLevel="1" x14ac:dyDescent="0.25">
      <c r="C185" s="364" t="s">
        <v>17</v>
      </c>
      <c r="D185" s="256">
        <v>10</v>
      </c>
      <c r="E185" s="256" t="str">
        <f>IFERROR(VLOOKUP(D185,'Eredmények rsz szerint'!R182:T196,2,FALSE),"")</f>
        <v/>
      </c>
      <c r="F185" s="255" t="str">
        <f>IFERROR(VLOOKUP($E185,Rajtlista!$B:$I,2,FALSE),"")</f>
        <v/>
      </c>
      <c r="G185" s="256" t="str">
        <f t="shared" si="146"/>
        <v>9.</v>
      </c>
      <c r="H185" s="256" t="str">
        <f>IFERROR(VLOOKUP($E185,Rajtlista!$B:$I,4,FALSE),"")</f>
        <v/>
      </c>
      <c r="I185" s="331" t="str">
        <f>IFERROR(VLOOKUP($E185,Rajtlista!$B:$I,5,FALSE),"")</f>
        <v/>
      </c>
      <c r="J185" s="331" t="str">
        <f>IFERROR(VLOOKUP($E185,Rajtlista!$B:$I,6,FALSE),"")</f>
        <v/>
      </c>
      <c r="K185" s="256" t="str">
        <f>IFERROR(VLOOKUP($E185,'Nevezési lista'!$C$4:$K$113,6,FALSE),"")</f>
        <v/>
      </c>
      <c r="L185" s="299" t="str">
        <f>IFERROR(VLOOKUP($E185,Beíró!$B:$T,10,FALSE),"")</f>
        <v/>
      </c>
      <c r="M185" s="300" t="str">
        <f>IFERROR(VLOOKUP($E185,Beíró!$B:$T,11,FALSE),"")</f>
        <v/>
      </c>
      <c r="N185" s="300" t="str">
        <f>IFERROR(VLOOKUP($E185,Beíró!$B:$T,12,FALSE),"")</f>
        <v/>
      </c>
      <c r="O185" s="301" t="str">
        <f>IFERROR(VLOOKUP($E185,Beíró!$B:$T,13,FALSE),"")</f>
        <v/>
      </c>
      <c r="P185" s="303">
        <f>IFERROR(VLOOKUP($E185,Beíró!$B:$T,17,FALSE),0)</f>
        <v>0</v>
      </c>
      <c r="Q185" s="365" t="str">
        <f t="shared" ref="Q185" si="155">IF((P185-P176)&gt;0,P185-P176,"-")</f>
        <v>-</v>
      </c>
      <c r="R185" s="366"/>
      <c r="S185" s="82" t="str">
        <f>IFERROR(IF(VLOOKUP(E185,Beíró!B:T,18,FALSE)-D185=0,"ok","hiba"),"")</f>
        <v/>
      </c>
      <c r="T185" s="82" t="str">
        <f>IFERROR(IF(VLOOKUP(E185,Beíró!B:T,16,FALSE)-P185=0,"ok","hiba"),"")</f>
        <v/>
      </c>
    </row>
    <row r="186" spans="3:20" ht="14.25" hidden="1" customHeight="1" outlineLevel="1" x14ac:dyDescent="0.25">
      <c r="C186" s="364" t="s">
        <v>18</v>
      </c>
      <c r="D186" s="256">
        <v>11</v>
      </c>
      <c r="E186" s="256" t="str">
        <f>IFERROR(VLOOKUP(D186,'Eredmények rsz szerint'!R182:T196,2,FALSE),"")</f>
        <v/>
      </c>
      <c r="F186" s="255" t="str">
        <f>IFERROR(VLOOKUP($E186,Rajtlista!$B:$I,2,FALSE),"")</f>
        <v/>
      </c>
      <c r="G186" s="256" t="str">
        <f t="shared" si="146"/>
        <v>10.</v>
      </c>
      <c r="H186" s="256" t="str">
        <f>IFERROR(VLOOKUP($E186,Rajtlista!$B:$I,4,FALSE),"")</f>
        <v/>
      </c>
      <c r="I186" s="331" t="str">
        <f>IFERROR(VLOOKUP($E186,Rajtlista!$B:$I,5,FALSE),"")</f>
        <v/>
      </c>
      <c r="J186" s="331" t="str">
        <f>IFERROR(VLOOKUP($E186,Rajtlista!$B:$I,6,FALSE),"")</f>
        <v/>
      </c>
      <c r="K186" s="256" t="str">
        <f>IFERROR(VLOOKUP($E186,'Nevezési lista'!$C$4:$K$113,6,FALSE),"")</f>
        <v/>
      </c>
      <c r="L186" s="299" t="str">
        <f>IFERROR(VLOOKUP($E186,Beíró!$B:$T,10,FALSE),"")</f>
        <v/>
      </c>
      <c r="M186" s="300" t="str">
        <f>IFERROR(VLOOKUP($E186,Beíró!$B:$T,11,FALSE),"")</f>
        <v/>
      </c>
      <c r="N186" s="300" t="str">
        <f>IFERROR(VLOOKUP($E186,Beíró!$B:$T,12,FALSE),"")</f>
        <v/>
      </c>
      <c r="O186" s="301" t="str">
        <f>IFERROR(VLOOKUP($E186,Beíró!$B:$T,13,FALSE),"")</f>
        <v/>
      </c>
      <c r="P186" s="303">
        <f>IFERROR(VLOOKUP($E186,Beíró!$B:$T,17,FALSE),0)</f>
        <v>0</v>
      </c>
      <c r="Q186" s="365" t="str">
        <f t="shared" ref="Q186" si="156">IF((P186-P176)&gt;0,P186-P176,"-")</f>
        <v>-</v>
      </c>
      <c r="R186" s="366"/>
      <c r="S186" s="82" t="str">
        <f>IFERROR(IF(VLOOKUP(E186,Beíró!B:T,18,FALSE)-D186=0,"ok","hiba"),"")</f>
        <v/>
      </c>
      <c r="T186" s="82" t="str">
        <f>IFERROR(IF(VLOOKUP(E186,Beíró!B:T,16,FALSE)-P186=0,"ok","hiba"),"")</f>
        <v/>
      </c>
    </row>
    <row r="187" spans="3:20" ht="14.25" hidden="1" customHeight="1" outlineLevel="1" x14ac:dyDescent="0.25">
      <c r="C187" s="364" t="s">
        <v>19</v>
      </c>
      <c r="D187" s="256">
        <v>12</v>
      </c>
      <c r="E187" s="256" t="str">
        <f>IFERROR(VLOOKUP(D187,'Eredmények rsz szerint'!R182:T196,2,FALSE),"")</f>
        <v/>
      </c>
      <c r="F187" s="255" t="str">
        <f>IFERROR(VLOOKUP($E187,Rajtlista!$B:$I,2,FALSE),"")</f>
        <v/>
      </c>
      <c r="G187" s="256" t="str">
        <f t="shared" si="146"/>
        <v>11.</v>
      </c>
      <c r="H187" s="256" t="str">
        <f>IFERROR(VLOOKUP($E187,Rajtlista!$B:$I,4,FALSE),"")</f>
        <v/>
      </c>
      <c r="I187" s="331" t="str">
        <f>IFERROR(VLOOKUP($E187,Rajtlista!$B:$I,5,FALSE),"")</f>
        <v/>
      </c>
      <c r="J187" s="331" t="str">
        <f>IFERROR(VLOOKUP($E187,Rajtlista!$B:$I,6,FALSE),"")</f>
        <v/>
      </c>
      <c r="K187" s="256" t="str">
        <f>IFERROR(VLOOKUP($E187,'Nevezési lista'!$C$4:$K$113,6,FALSE),"")</f>
        <v/>
      </c>
      <c r="L187" s="299" t="str">
        <f>IFERROR(VLOOKUP($E187,Beíró!$B:$T,10,FALSE),"")</f>
        <v/>
      </c>
      <c r="M187" s="300" t="str">
        <f>IFERROR(VLOOKUP($E187,Beíró!$B:$T,11,FALSE),"")</f>
        <v/>
      </c>
      <c r="N187" s="300" t="str">
        <f>IFERROR(VLOOKUP($E187,Beíró!$B:$T,12,FALSE),"")</f>
        <v/>
      </c>
      <c r="O187" s="301" t="str">
        <f>IFERROR(VLOOKUP($E187,Beíró!$B:$T,13,FALSE),"")</f>
        <v/>
      </c>
      <c r="P187" s="303">
        <f>IFERROR(VLOOKUP($E187,Beíró!$B:$T,17,FALSE),0)</f>
        <v>0</v>
      </c>
      <c r="Q187" s="365" t="str">
        <f t="shared" ref="Q187" si="157">IF((P187-P176)&gt;0,P187-P176,"-")</f>
        <v>-</v>
      </c>
      <c r="R187" s="366"/>
      <c r="S187" s="82" t="str">
        <f>IFERROR(IF(VLOOKUP(E187,Beíró!B:T,18,FALSE)-D187=0,"ok","hiba"),"")</f>
        <v/>
      </c>
      <c r="T187" s="82" t="str">
        <f>IFERROR(IF(VLOOKUP(E187,Beíró!B:T,16,FALSE)-P187=0,"ok","hiba"),"")</f>
        <v/>
      </c>
    </row>
    <row r="188" spans="3:20" ht="14.25" hidden="1" customHeight="1" outlineLevel="1" x14ac:dyDescent="0.25">
      <c r="C188" s="364" t="s">
        <v>20</v>
      </c>
      <c r="D188" s="256">
        <v>13</v>
      </c>
      <c r="E188" s="256" t="str">
        <f>IFERROR(VLOOKUP(D188,'Eredmények rsz szerint'!R182:T196,2,FALSE),"")</f>
        <v/>
      </c>
      <c r="F188" s="255" t="str">
        <f>IFERROR(VLOOKUP($E188,Rajtlista!$B:$I,2,FALSE),"")</f>
        <v/>
      </c>
      <c r="G188" s="256" t="str">
        <f t="shared" si="146"/>
        <v>12.</v>
      </c>
      <c r="H188" s="256" t="str">
        <f>IFERROR(VLOOKUP($E188,Rajtlista!$B:$I,4,FALSE),"")</f>
        <v/>
      </c>
      <c r="I188" s="331" t="str">
        <f>IFERROR(VLOOKUP($E188,Rajtlista!$B:$I,5,FALSE),"")</f>
        <v/>
      </c>
      <c r="J188" s="331" t="str">
        <f>IFERROR(VLOOKUP($E188,Rajtlista!$B:$I,6,FALSE),"")</f>
        <v/>
      </c>
      <c r="K188" s="256" t="str">
        <f>IFERROR(VLOOKUP($E188,'Nevezési lista'!$C$4:$K$113,6,FALSE),"")</f>
        <v/>
      </c>
      <c r="L188" s="299" t="str">
        <f>IFERROR(VLOOKUP($E188,Beíró!$B:$T,10,FALSE),"")</f>
        <v/>
      </c>
      <c r="M188" s="300" t="str">
        <f>IFERROR(VLOOKUP($E188,Beíró!$B:$T,11,FALSE),"")</f>
        <v/>
      </c>
      <c r="N188" s="300" t="str">
        <f>IFERROR(VLOOKUP($E188,Beíró!$B:$T,12,FALSE),"")</f>
        <v/>
      </c>
      <c r="O188" s="301" t="str">
        <f>IFERROR(VLOOKUP($E188,Beíró!$B:$T,13,FALSE),"")</f>
        <v/>
      </c>
      <c r="P188" s="303">
        <f>IFERROR(VLOOKUP($E188,Beíró!$B:$T,17,FALSE),0)</f>
        <v>0</v>
      </c>
      <c r="Q188" s="365" t="str">
        <f t="shared" ref="Q188" si="158">IF((P188-P176)&gt;0,P188-P176,"-")</f>
        <v>-</v>
      </c>
      <c r="R188" s="366"/>
      <c r="S188" s="82" t="str">
        <f>IFERROR(IF(VLOOKUP(E188,Beíró!B:T,18,FALSE)-D188=0,"ok","hiba"),"")</f>
        <v/>
      </c>
      <c r="T188" s="82" t="str">
        <f>IFERROR(IF(VLOOKUP(E188,Beíró!B:T,16,FALSE)-P188=0,"ok","hiba"),"")</f>
        <v/>
      </c>
    </row>
    <row r="189" spans="3:20" ht="14.25" hidden="1" customHeight="1" outlineLevel="1" x14ac:dyDescent="0.25">
      <c r="C189" s="364" t="s">
        <v>21</v>
      </c>
      <c r="D189" s="256">
        <v>14</v>
      </c>
      <c r="E189" s="256" t="str">
        <f>IFERROR(VLOOKUP(D189,'Eredmények rsz szerint'!R182:T196,2,FALSE),"")</f>
        <v/>
      </c>
      <c r="F189" s="255" t="str">
        <f>IFERROR(VLOOKUP($E189,Rajtlista!$B:$I,2,FALSE),"")</f>
        <v/>
      </c>
      <c r="G189" s="256" t="str">
        <f t="shared" si="146"/>
        <v>13.</v>
      </c>
      <c r="H189" s="256" t="str">
        <f>IFERROR(VLOOKUP($E189,Rajtlista!$B:$I,4,FALSE),"")</f>
        <v/>
      </c>
      <c r="I189" s="331" t="str">
        <f>IFERROR(VLOOKUP($E189,Rajtlista!$B:$I,5,FALSE),"")</f>
        <v/>
      </c>
      <c r="J189" s="331" t="str">
        <f>IFERROR(VLOOKUP($E189,Rajtlista!$B:$I,6,FALSE),"")</f>
        <v/>
      </c>
      <c r="K189" s="256" t="str">
        <f>IFERROR(VLOOKUP($E189,'Nevezési lista'!$C$4:$K$113,6,FALSE),"")</f>
        <v/>
      </c>
      <c r="L189" s="299" t="str">
        <f>IFERROR(VLOOKUP($E189,Beíró!$B:$T,10,FALSE),"")</f>
        <v/>
      </c>
      <c r="M189" s="300" t="str">
        <f>IFERROR(VLOOKUP($E189,Beíró!$B:$T,11,FALSE),"")</f>
        <v/>
      </c>
      <c r="N189" s="300" t="str">
        <f>IFERROR(VLOOKUP($E189,Beíró!$B:$T,12,FALSE),"")</f>
        <v/>
      </c>
      <c r="O189" s="301" t="str">
        <f>IFERROR(VLOOKUP($E189,Beíró!$B:$T,13,FALSE),"")</f>
        <v/>
      </c>
      <c r="P189" s="303">
        <f>IFERROR(VLOOKUP($E189,Beíró!$B:$T,17,FALSE),0)</f>
        <v>0</v>
      </c>
      <c r="Q189" s="365" t="str">
        <f t="shared" ref="Q189" si="159">IF((P189-P176)&gt;0,P189-P176,"-")</f>
        <v>-</v>
      </c>
      <c r="R189" s="366"/>
      <c r="S189" s="82" t="str">
        <f>IFERROR(IF(VLOOKUP(E189,Beíró!B:T,18,FALSE)-D189=0,"ok","hiba"),"")</f>
        <v/>
      </c>
      <c r="T189" s="82" t="str">
        <f>IFERROR(IF(VLOOKUP(E189,Beíró!B:T,16,FALSE)-P189=0,"ok","hiba"),"")</f>
        <v/>
      </c>
    </row>
    <row r="190" spans="3:20" ht="14.25" hidden="1" customHeight="1" outlineLevel="1" x14ac:dyDescent="0.25">
      <c r="C190" s="364" t="s">
        <v>22</v>
      </c>
      <c r="D190" s="256">
        <v>15</v>
      </c>
      <c r="E190" s="256" t="str">
        <f>IFERROR(VLOOKUP(D190,'Eredmények rsz szerint'!R182:T196,2,FALSE),"")</f>
        <v/>
      </c>
      <c r="F190" s="255" t="str">
        <f>IFERROR(VLOOKUP($E190,Rajtlista!$B:$I,2,FALSE),"")</f>
        <v/>
      </c>
      <c r="G190" s="256" t="str">
        <f t="shared" si="146"/>
        <v>14.</v>
      </c>
      <c r="H190" s="256" t="str">
        <f>IFERROR(VLOOKUP($E190,Rajtlista!$B:$I,4,FALSE),"")</f>
        <v/>
      </c>
      <c r="I190" s="331" t="str">
        <f>IFERROR(VLOOKUP($E190,Rajtlista!$B:$I,5,FALSE),"")</f>
        <v/>
      </c>
      <c r="J190" s="331" t="str">
        <f>IFERROR(VLOOKUP($E190,Rajtlista!$B:$I,6,FALSE),"")</f>
        <v/>
      </c>
      <c r="K190" s="256" t="str">
        <f>IFERROR(VLOOKUP($E190,'Nevezési lista'!$C$4:$K$113,6,FALSE),"")</f>
        <v/>
      </c>
      <c r="L190" s="299" t="str">
        <f>IFERROR(VLOOKUP($E190,Beíró!$B:$T,10,FALSE),"")</f>
        <v/>
      </c>
      <c r="M190" s="300" t="str">
        <f>IFERROR(VLOOKUP($E190,Beíró!$B:$T,11,FALSE),"")</f>
        <v/>
      </c>
      <c r="N190" s="300" t="str">
        <f>IFERROR(VLOOKUP($E190,Beíró!$B:$T,12,FALSE),"")</f>
        <v/>
      </c>
      <c r="O190" s="301" t="str">
        <f>IFERROR(VLOOKUP($E190,Beíró!$B:$T,13,FALSE),"")</f>
        <v/>
      </c>
      <c r="P190" s="303">
        <f>IFERROR(VLOOKUP($E190,Beíró!$B:$T,17,FALSE),0)</f>
        <v>0</v>
      </c>
      <c r="Q190" s="365" t="str">
        <f t="shared" ref="Q190" si="160">IF((P190-P176)&gt;0,P190-P176,"-")</f>
        <v>-</v>
      </c>
      <c r="R190" s="366"/>
      <c r="S190" s="82" t="str">
        <f>IFERROR(IF(VLOOKUP(E190,Beíró!B:T,18,FALSE)-D190=0,"ok","hiba"),"")</f>
        <v/>
      </c>
      <c r="T190" s="82" t="str">
        <f>IFERROR(IF(VLOOKUP(E190,Beíró!B:T,16,FALSE)-P190=0,"ok","hiba"),"")</f>
        <v/>
      </c>
    </row>
    <row r="191" spans="3:20" ht="14.25" customHeight="1" outlineLevel="1" thickBot="1" x14ac:dyDescent="0.3">
      <c r="C191" s="334"/>
      <c r="D191" s="336"/>
      <c r="E191" s="367">
        <v>0</v>
      </c>
      <c r="F191" s="335"/>
      <c r="G191" s="336"/>
      <c r="H191" s="336"/>
      <c r="I191" s="336"/>
      <c r="J191" s="336"/>
      <c r="K191" s="336"/>
      <c r="L191" s="337"/>
      <c r="M191" s="337"/>
      <c r="N191" s="337"/>
      <c r="O191" s="337"/>
      <c r="P191" s="339"/>
      <c r="Q191" s="368"/>
      <c r="R191" s="357"/>
      <c r="S191" s="82" t="str">
        <f>IFERROR(IF(VLOOKUP(E191,Beíró!B:T,18,FALSE)-D191=0,"ok","hiba"),"")</f>
        <v>ok</v>
      </c>
      <c r="T191" s="82" t="str">
        <f>IFERROR(IF(VLOOKUP(E191,Beíró!B:T,16,FALSE)-P191=0,"ok","hiba"),"")</f>
        <v>ok</v>
      </c>
    </row>
    <row r="192" spans="3:20" s="359" customFormat="1" ht="14.25" customHeight="1" x14ac:dyDescent="0.25">
      <c r="C192" s="369"/>
      <c r="D192" s="370"/>
      <c r="E192" s="370" t="str">
        <f>+Rajtlista!B198</f>
        <v>VI. kcs. Fiú (-2002) - 3 km szabadstílus</v>
      </c>
      <c r="F192" s="371"/>
      <c r="G192" s="370"/>
      <c r="H192" s="370"/>
      <c r="I192" s="370"/>
      <c r="J192" s="372"/>
      <c r="K192" s="373" t="str">
        <f>IFERROR(VLOOKUP($E192,'Nevezési lista'!C199:K299,6,FALSE),"")</f>
        <v/>
      </c>
      <c r="L192" s="374" t="e">
        <f>'Lövészet beíró'!G192</f>
        <v>#N/A</v>
      </c>
      <c r="M192" s="281" t="e">
        <f>'Lövészet beíró'!H192</f>
        <v>#N/A</v>
      </c>
      <c r="N192" s="281" t="e">
        <f>'Lövészet beíró'!I192</f>
        <v>#N/A</v>
      </c>
      <c r="O192" s="282" t="e">
        <f>'Lövészet beíró'!J192</f>
        <v>#N/A</v>
      </c>
      <c r="P192" s="375"/>
      <c r="Q192" s="376"/>
      <c r="R192" s="357"/>
      <c r="S192" s="358" t="str">
        <f>IFERROR(IF(VLOOKUP(E192,Beíró!B:T,18,FALSE)-D192=0,"ok","hiba"),"")</f>
        <v>ok</v>
      </c>
      <c r="T192" s="358" t="str">
        <f>IFERROR(IF(VLOOKUP(E192,Beíró!B:T,16,FALSE)-P192=0,"ok","hiba"),"")</f>
        <v>ok</v>
      </c>
    </row>
    <row r="193" spans="3:20" ht="14.25" hidden="1" customHeight="1" outlineLevel="1" x14ac:dyDescent="0.25">
      <c r="C193" s="360" t="s">
        <v>5</v>
      </c>
      <c r="D193" s="288">
        <v>1</v>
      </c>
      <c r="E193" s="253" t="str">
        <f>IFERROR(VLOOKUP(D193,'Eredmények rsz szerint'!R199:T213,2,FALSE),"")</f>
        <v/>
      </c>
      <c r="F193" s="287" t="str">
        <f>IFERROR(VLOOKUP($E193,Rajtlista!$B:$I,2,FALSE),"")</f>
        <v/>
      </c>
      <c r="G193" s="288">
        <f>+C192</f>
        <v>0</v>
      </c>
      <c r="H193" s="288" t="str">
        <f>IFERROR(VLOOKUP($E193,Rajtlista!$B:$I,4,FALSE),"")</f>
        <v/>
      </c>
      <c r="I193" s="328" t="str">
        <f>IFERROR(VLOOKUP($E193,Rajtlista!$B:$I,5,FALSE),"")</f>
        <v/>
      </c>
      <c r="J193" s="328" t="str">
        <f>IFERROR(VLOOKUP($E193,Rajtlista!$B:$I,6,FALSE),"")</f>
        <v/>
      </c>
      <c r="K193" s="288" t="str">
        <f>IFERROR(VLOOKUP($E193,'Nevezési lista'!$C$4:$K$113,6,FALSE),"")</f>
        <v/>
      </c>
      <c r="L193" s="291" t="str">
        <f>IFERROR(VLOOKUP($E193,Beíró!$B:$T,10,FALSE),"")</f>
        <v/>
      </c>
      <c r="M193" s="292" t="str">
        <f>IFERROR(VLOOKUP($E193,Beíró!$B:$T,11,FALSE),"")</f>
        <v/>
      </c>
      <c r="N193" s="292" t="str">
        <f>IFERROR(VLOOKUP($E193,Beíró!$B:$T,12,FALSE),"")</f>
        <v/>
      </c>
      <c r="O193" s="293" t="str">
        <f>IFERROR(VLOOKUP($E193,Beíró!$B:$T,13,FALSE),"")</f>
        <v/>
      </c>
      <c r="P193" s="295">
        <f>IFERROR(VLOOKUP($E193,Beíró!$B:$T,17,FALSE),0)</f>
        <v>0</v>
      </c>
      <c r="Q193" s="362" t="str">
        <f t="shared" ref="Q193" si="161">IF((P193-P193)&gt;0,P193-P193,"-")</f>
        <v>-</v>
      </c>
      <c r="R193" s="363"/>
      <c r="S193" s="82" t="str">
        <f>IFERROR(IF(VLOOKUP(E193,Beíró!B:T,18,FALSE)-D193=0,"ok","hiba"),"")</f>
        <v/>
      </c>
      <c r="T193" s="82" t="str">
        <f>IFERROR(IF(VLOOKUP(E193,Beíró!B:T,16,FALSE)-P193=0,"ok","hiba"),"")</f>
        <v/>
      </c>
    </row>
    <row r="194" spans="3:20" ht="14.25" hidden="1" customHeight="1" outlineLevel="1" x14ac:dyDescent="0.25">
      <c r="C194" s="364" t="s">
        <v>6</v>
      </c>
      <c r="D194" s="256">
        <v>2</v>
      </c>
      <c r="E194" s="256" t="str">
        <f>IFERROR(VLOOKUP(D194,'Eredmények rsz szerint'!R199:T213,2,FALSE),"")</f>
        <v/>
      </c>
      <c r="F194" s="255" t="str">
        <f>IFERROR(VLOOKUP($E194,Rajtlista!$B:$I,2,FALSE),"")</f>
        <v/>
      </c>
      <c r="G194" s="256" t="str">
        <f t="shared" ref="G194:G207" si="162">+C193</f>
        <v>I.</v>
      </c>
      <c r="H194" s="256" t="str">
        <f>IFERROR(VLOOKUP($E194,Rajtlista!$B:$I,4,FALSE),"")</f>
        <v/>
      </c>
      <c r="I194" s="331" t="str">
        <f>IFERROR(VLOOKUP($E194,Rajtlista!$B:$I,5,FALSE),"")</f>
        <v/>
      </c>
      <c r="J194" s="331" t="str">
        <f>IFERROR(VLOOKUP($E194,Rajtlista!$B:$I,6,FALSE),"")</f>
        <v/>
      </c>
      <c r="K194" s="256" t="str">
        <f>IFERROR(VLOOKUP($E194,'Nevezési lista'!$C$4:$K$113,6,FALSE),"")</f>
        <v/>
      </c>
      <c r="L194" s="299" t="str">
        <f>IFERROR(VLOOKUP($E194,Beíró!$B:$T,10,FALSE),"")</f>
        <v/>
      </c>
      <c r="M194" s="300" t="str">
        <f>IFERROR(VLOOKUP($E194,Beíró!$B:$T,11,FALSE),"")</f>
        <v/>
      </c>
      <c r="N194" s="300" t="str">
        <f>IFERROR(VLOOKUP($E194,Beíró!$B:$T,12,FALSE),"")</f>
        <v/>
      </c>
      <c r="O194" s="301" t="str">
        <f>IFERROR(VLOOKUP($E194,Beíró!$B:$T,13,FALSE),"")</f>
        <v/>
      </c>
      <c r="P194" s="303">
        <f>IFERROR(VLOOKUP($E194,Beíró!$B:$T,17,FALSE),0)</f>
        <v>0</v>
      </c>
      <c r="Q194" s="365" t="str">
        <f t="shared" ref="Q194" si="163">IF((P194-P193)&gt;0,P194-P193,"-")</f>
        <v>-</v>
      </c>
      <c r="R194" s="366"/>
      <c r="S194" s="82" t="str">
        <f>IFERROR(IF(VLOOKUP(E194,Beíró!B:T,18,FALSE)-D194=0,"ok","hiba"),"")</f>
        <v/>
      </c>
      <c r="T194" s="82" t="str">
        <f>IFERROR(IF(VLOOKUP(E194,Beíró!B:T,16,FALSE)-P194=0,"ok","hiba"),"")</f>
        <v/>
      </c>
    </row>
    <row r="195" spans="3:20" ht="14.25" hidden="1" customHeight="1" outlineLevel="1" x14ac:dyDescent="0.25">
      <c r="C195" s="364" t="s">
        <v>10</v>
      </c>
      <c r="D195" s="256">
        <v>3</v>
      </c>
      <c r="E195" s="256" t="str">
        <f>IFERROR(VLOOKUP(D195,'Eredmények rsz szerint'!R199:T213,2,FALSE),"")</f>
        <v/>
      </c>
      <c r="F195" s="255" t="str">
        <f>IFERROR(VLOOKUP($E195,Rajtlista!$B:$I,2,FALSE),"")</f>
        <v/>
      </c>
      <c r="G195" s="256" t="str">
        <f t="shared" si="162"/>
        <v>II.</v>
      </c>
      <c r="H195" s="256" t="str">
        <f>IFERROR(VLOOKUP($E195,Rajtlista!$B:$I,4,FALSE),"")</f>
        <v/>
      </c>
      <c r="I195" s="331" t="str">
        <f>IFERROR(VLOOKUP($E195,Rajtlista!$B:$I,5,FALSE),"")</f>
        <v/>
      </c>
      <c r="J195" s="331" t="str">
        <f>IFERROR(VLOOKUP($E195,Rajtlista!$B:$I,6,FALSE),"")</f>
        <v/>
      </c>
      <c r="K195" s="256" t="str">
        <f>IFERROR(VLOOKUP($E195,'Nevezési lista'!$C$4:$K$113,6,FALSE),"")</f>
        <v/>
      </c>
      <c r="L195" s="299" t="str">
        <f>IFERROR(VLOOKUP($E195,Beíró!$B:$T,10,FALSE),"")</f>
        <v/>
      </c>
      <c r="M195" s="300" t="str">
        <f>IFERROR(VLOOKUP($E195,Beíró!$B:$T,11,FALSE),"")</f>
        <v/>
      </c>
      <c r="N195" s="300" t="str">
        <f>IFERROR(VLOOKUP($E195,Beíró!$B:$T,12,FALSE),"")</f>
        <v/>
      </c>
      <c r="O195" s="301" t="str">
        <f>IFERROR(VLOOKUP($E195,Beíró!$B:$T,13,FALSE),"")</f>
        <v/>
      </c>
      <c r="P195" s="303">
        <f>IFERROR(VLOOKUP($E195,Beíró!$B:$T,17,FALSE),0)</f>
        <v>0</v>
      </c>
      <c r="Q195" s="365" t="str">
        <f t="shared" ref="Q195" si="164">IF((P195-P193)&gt;0,P195-P193,"-")</f>
        <v>-</v>
      </c>
      <c r="R195" s="366"/>
      <c r="S195" s="82" t="str">
        <f>IFERROR(IF(VLOOKUP(E195,Beíró!B:T,18,FALSE)-D195=0,"ok","hiba"),"")</f>
        <v/>
      </c>
      <c r="T195" s="82" t="str">
        <f>IFERROR(IF(VLOOKUP(E195,Beíró!B:T,16,FALSE)-P195=0,"ok","hiba"),"")</f>
        <v/>
      </c>
    </row>
    <row r="196" spans="3:20" ht="14.25" hidden="1" customHeight="1" outlineLevel="1" x14ac:dyDescent="0.25">
      <c r="C196" s="364" t="s">
        <v>11</v>
      </c>
      <c r="D196" s="256">
        <v>4</v>
      </c>
      <c r="E196" s="256" t="str">
        <f>IFERROR(VLOOKUP(D196,'Eredmények rsz szerint'!R199:T213,2,FALSE),"")</f>
        <v/>
      </c>
      <c r="F196" s="255" t="str">
        <f>IFERROR(VLOOKUP($E196,Rajtlista!$B:$I,2,FALSE),"")</f>
        <v/>
      </c>
      <c r="G196" s="256" t="str">
        <f t="shared" si="162"/>
        <v>III.</v>
      </c>
      <c r="H196" s="256" t="str">
        <f>IFERROR(VLOOKUP($E196,Rajtlista!$B:$I,4,FALSE),"")</f>
        <v/>
      </c>
      <c r="I196" s="331" t="str">
        <f>IFERROR(VLOOKUP($E196,Rajtlista!$B:$I,5,FALSE),"")</f>
        <v/>
      </c>
      <c r="J196" s="331" t="str">
        <f>IFERROR(VLOOKUP($E196,Rajtlista!$B:$I,6,FALSE),"")</f>
        <v/>
      </c>
      <c r="K196" s="256" t="str">
        <f>IFERROR(VLOOKUP($E196,'Nevezési lista'!$C$4:$K$113,6,FALSE),"")</f>
        <v/>
      </c>
      <c r="L196" s="299" t="str">
        <f>IFERROR(VLOOKUP($E196,Beíró!$B:$T,10,FALSE),"")</f>
        <v/>
      </c>
      <c r="M196" s="300" t="str">
        <f>IFERROR(VLOOKUP($E196,Beíró!$B:$T,11,FALSE),"")</f>
        <v/>
      </c>
      <c r="N196" s="300" t="str">
        <f>IFERROR(VLOOKUP($E196,Beíró!$B:$T,12,FALSE),"")</f>
        <v/>
      </c>
      <c r="O196" s="301" t="str">
        <f>IFERROR(VLOOKUP($E196,Beíró!$B:$T,13,FALSE),"")</f>
        <v/>
      </c>
      <c r="P196" s="303">
        <f>IFERROR(VLOOKUP($E196,Beíró!$B:$T,17,FALSE),0)</f>
        <v>0</v>
      </c>
      <c r="Q196" s="365" t="str">
        <f t="shared" ref="Q196" si="165">IF((P196-P193)&gt;0,P196-P193,"-")</f>
        <v>-</v>
      </c>
      <c r="R196" s="366"/>
      <c r="S196" s="82" t="str">
        <f>IFERROR(IF(VLOOKUP(E196,Beíró!B:T,18,FALSE)-D196=0,"ok","hiba"),"")</f>
        <v/>
      </c>
      <c r="T196" s="82" t="str">
        <f>IFERROR(IF(VLOOKUP(E196,Beíró!B:T,16,FALSE)-P196=0,"ok","hiba"),"")</f>
        <v/>
      </c>
    </row>
    <row r="197" spans="3:20" ht="14.25" hidden="1" customHeight="1" outlineLevel="1" x14ac:dyDescent="0.25">
      <c r="C197" s="364" t="s">
        <v>12</v>
      </c>
      <c r="D197" s="256">
        <v>5</v>
      </c>
      <c r="E197" s="256" t="str">
        <f>IFERROR(VLOOKUP(D197,'Eredmények rsz szerint'!R199:T213,2,FALSE),"")</f>
        <v/>
      </c>
      <c r="F197" s="255" t="str">
        <f>IFERROR(VLOOKUP($E197,Rajtlista!$B:$I,2,FALSE),"")</f>
        <v/>
      </c>
      <c r="G197" s="256" t="str">
        <f t="shared" si="162"/>
        <v>4.</v>
      </c>
      <c r="H197" s="256" t="str">
        <f>IFERROR(VLOOKUP($E197,Rajtlista!$B:$I,4,FALSE),"")</f>
        <v/>
      </c>
      <c r="I197" s="331" t="str">
        <f>IFERROR(VLOOKUP($E197,Rajtlista!$B:$I,5,FALSE),"")</f>
        <v/>
      </c>
      <c r="J197" s="331" t="str">
        <f>IFERROR(VLOOKUP($E197,Rajtlista!$B:$I,6,FALSE),"")</f>
        <v/>
      </c>
      <c r="K197" s="256" t="str">
        <f>IFERROR(VLOOKUP($E197,'Nevezési lista'!$C$4:$K$113,6,FALSE),"")</f>
        <v/>
      </c>
      <c r="L197" s="299" t="str">
        <f>IFERROR(VLOOKUP($E197,Beíró!$B:$T,10,FALSE),"")</f>
        <v/>
      </c>
      <c r="M197" s="300" t="str">
        <f>IFERROR(VLOOKUP($E197,Beíró!$B:$T,11,FALSE),"")</f>
        <v/>
      </c>
      <c r="N197" s="300" t="str">
        <f>IFERROR(VLOOKUP($E197,Beíró!$B:$T,12,FALSE),"")</f>
        <v/>
      </c>
      <c r="O197" s="301" t="str">
        <f>IFERROR(VLOOKUP($E197,Beíró!$B:$T,13,FALSE),"")</f>
        <v/>
      </c>
      <c r="P197" s="303">
        <f>IFERROR(VLOOKUP($E197,Beíró!$B:$T,17,FALSE),0)</f>
        <v>0</v>
      </c>
      <c r="Q197" s="365" t="str">
        <f t="shared" ref="Q197" si="166">IF((P197-P193)&gt;0,P197-P193,"-")</f>
        <v>-</v>
      </c>
      <c r="R197" s="366"/>
      <c r="S197" s="82" t="str">
        <f>IFERROR(IF(VLOOKUP(E197,Beíró!B:T,18,FALSE)-D197=0,"ok","hiba"),"")</f>
        <v/>
      </c>
      <c r="T197" s="82" t="str">
        <f>IFERROR(IF(VLOOKUP(E197,Beíró!B:T,16,FALSE)-P197=0,"ok","hiba"),"")</f>
        <v/>
      </c>
    </row>
    <row r="198" spans="3:20" ht="14.25" hidden="1" customHeight="1" outlineLevel="1" x14ac:dyDescent="0.25">
      <c r="C198" s="364" t="s">
        <v>13</v>
      </c>
      <c r="D198" s="256">
        <v>6</v>
      </c>
      <c r="E198" s="256" t="str">
        <f>IFERROR(VLOOKUP(D198,'Eredmények rsz szerint'!R199:T213,2,FALSE),"")</f>
        <v/>
      </c>
      <c r="F198" s="255" t="str">
        <f>IFERROR(VLOOKUP($E198,Rajtlista!$B:$I,2,FALSE),"")</f>
        <v/>
      </c>
      <c r="G198" s="256" t="str">
        <f t="shared" si="162"/>
        <v>5.</v>
      </c>
      <c r="H198" s="256" t="str">
        <f>IFERROR(VLOOKUP($E198,Rajtlista!$B:$I,4,FALSE),"")</f>
        <v/>
      </c>
      <c r="I198" s="331" t="str">
        <f>IFERROR(VLOOKUP($E198,Rajtlista!$B:$I,5,FALSE),"")</f>
        <v/>
      </c>
      <c r="J198" s="331" t="str">
        <f>IFERROR(VLOOKUP($E198,Rajtlista!$B:$I,6,FALSE),"")</f>
        <v/>
      </c>
      <c r="K198" s="256" t="str">
        <f>IFERROR(VLOOKUP($E198,'Nevezési lista'!$C$4:$K$113,6,FALSE),"")</f>
        <v/>
      </c>
      <c r="L198" s="299" t="str">
        <f>IFERROR(VLOOKUP($E198,Beíró!$B:$T,10,FALSE),"")</f>
        <v/>
      </c>
      <c r="M198" s="300" t="str">
        <f>IFERROR(VLOOKUP($E198,Beíró!$B:$T,11,FALSE),"")</f>
        <v/>
      </c>
      <c r="N198" s="300" t="str">
        <f>IFERROR(VLOOKUP($E198,Beíró!$B:$T,12,FALSE),"")</f>
        <v/>
      </c>
      <c r="O198" s="301" t="str">
        <f>IFERROR(VLOOKUP($E198,Beíró!$B:$T,13,FALSE),"")</f>
        <v/>
      </c>
      <c r="P198" s="303">
        <f>IFERROR(VLOOKUP($E198,Beíró!$B:$T,17,FALSE),0)</f>
        <v>0</v>
      </c>
      <c r="Q198" s="365" t="str">
        <f t="shared" ref="Q198" si="167">IF((P198-P193)&gt;0,P198-P193,"-")</f>
        <v>-</v>
      </c>
      <c r="R198" s="366"/>
      <c r="S198" s="82" t="str">
        <f>IFERROR(IF(VLOOKUP(E198,Beíró!B:T,18,FALSE)-D198=0,"ok","hiba"),"")</f>
        <v/>
      </c>
      <c r="T198" s="82" t="str">
        <f>IFERROR(IF(VLOOKUP(E198,Beíró!B:T,16,FALSE)-P198=0,"ok","hiba"),"")</f>
        <v/>
      </c>
    </row>
    <row r="199" spans="3:20" ht="14.25" hidden="1" customHeight="1" outlineLevel="1" x14ac:dyDescent="0.25">
      <c r="C199" s="364" t="s">
        <v>14</v>
      </c>
      <c r="D199" s="256">
        <v>7</v>
      </c>
      <c r="E199" s="256" t="str">
        <f>IFERROR(VLOOKUP(D199,'Eredmények rsz szerint'!R199:T213,2,FALSE),"")</f>
        <v/>
      </c>
      <c r="F199" s="255" t="str">
        <f>IFERROR(VLOOKUP($E199,Rajtlista!$B:$I,2,FALSE),"")</f>
        <v/>
      </c>
      <c r="G199" s="256" t="str">
        <f t="shared" si="162"/>
        <v>6.</v>
      </c>
      <c r="H199" s="256" t="str">
        <f>IFERROR(VLOOKUP($E199,Rajtlista!$B:$I,4,FALSE),"")</f>
        <v/>
      </c>
      <c r="I199" s="331" t="str">
        <f>IFERROR(VLOOKUP($E199,Rajtlista!$B:$I,5,FALSE),"")</f>
        <v/>
      </c>
      <c r="J199" s="331" t="str">
        <f>IFERROR(VLOOKUP($E199,Rajtlista!$B:$I,6,FALSE),"")</f>
        <v/>
      </c>
      <c r="K199" s="256" t="str">
        <f>IFERROR(VLOOKUP($E199,'Nevezési lista'!$C$4:$K$113,6,FALSE),"")</f>
        <v/>
      </c>
      <c r="L199" s="299" t="str">
        <f>IFERROR(VLOOKUP($E199,Beíró!$B:$T,10,FALSE),"")</f>
        <v/>
      </c>
      <c r="M199" s="300" t="str">
        <f>IFERROR(VLOOKUP($E199,Beíró!$B:$T,11,FALSE),"")</f>
        <v/>
      </c>
      <c r="N199" s="300" t="str">
        <f>IFERROR(VLOOKUP($E199,Beíró!$B:$T,12,FALSE),"")</f>
        <v/>
      </c>
      <c r="O199" s="301" t="str">
        <f>IFERROR(VLOOKUP($E199,Beíró!$B:$T,13,FALSE),"")</f>
        <v/>
      </c>
      <c r="P199" s="303">
        <f>IFERROR(VLOOKUP($E199,Beíró!$B:$T,17,FALSE),0)</f>
        <v>0</v>
      </c>
      <c r="Q199" s="365" t="str">
        <f t="shared" ref="Q199" si="168">IF((P199-P193)&gt;0,P199-P193,"-")</f>
        <v>-</v>
      </c>
      <c r="R199" s="366"/>
      <c r="S199" s="82" t="str">
        <f>IFERROR(IF(VLOOKUP(E199,Beíró!B:T,18,FALSE)-D199=0,"ok","hiba"),"")</f>
        <v/>
      </c>
      <c r="T199" s="82" t="str">
        <f>IFERROR(IF(VLOOKUP(E199,Beíró!B:T,16,FALSE)-P199=0,"ok","hiba"),"")</f>
        <v/>
      </c>
    </row>
    <row r="200" spans="3:20" ht="14.25" hidden="1" customHeight="1" outlineLevel="1" x14ac:dyDescent="0.25">
      <c r="C200" s="364" t="s">
        <v>15</v>
      </c>
      <c r="D200" s="256">
        <v>8</v>
      </c>
      <c r="E200" s="256" t="str">
        <f>IFERROR(VLOOKUP(D200,'Eredmények rsz szerint'!R199:T213,2,FALSE),"")</f>
        <v/>
      </c>
      <c r="F200" s="255" t="str">
        <f>IFERROR(VLOOKUP($E200,Rajtlista!$B:$I,2,FALSE),"")</f>
        <v/>
      </c>
      <c r="G200" s="256" t="str">
        <f t="shared" si="162"/>
        <v>7.</v>
      </c>
      <c r="H200" s="256" t="str">
        <f>IFERROR(VLOOKUP($E200,Rajtlista!$B:$I,4,FALSE),"")</f>
        <v/>
      </c>
      <c r="I200" s="331" t="str">
        <f>IFERROR(VLOOKUP($E200,Rajtlista!$B:$I,5,FALSE),"")</f>
        <v/>
      </c>
      <c r="J200" s="331" t="str">
        <f>IFERROR(VLOOKUP($E200,Rajtlista!$B:$I,6,FALSE),"")</f>
        <v/>
      </c>
      <c r="K200" s="256" t="str">
        <f>IFERROR(VLOOKUP($E200,'Nevezési lista'!$C$4:$K$113,6,FALSE),"")</f>
        <v/>
      </c>
      <c r="L200" s="299" t="str">
        <f>IFERROR(VLOOKUP($E200,Beíró!$B:$T,10,FALSE),"")</f>
        <v/>
      </c>
      <c r="M200" s="300" t="str">
        <f>IFERROR(VLOOKUP($E200,Beíró!$B:$T,11,FALSE),"")</f>
        <v/>
      </c>
      <c r="N200" s="300" t="str">
        <f>IFERROR(VLOOKUP($E200,Beíró!$B:$T,12,FALSE),"")</f>
        <v/>
      </c>
      <c r="O200" s="301" t="str">
        <f>IFERROR(VLOOKUP($E200,Beíró!$B:$T,13,FALSE),"")</f>
        <v/>
      </c>
      <c r="P200" s="303">
        <f>IFERROR(VLOOKUP($E200,Beíró!$B:$T,17,FALSE),0)</f>
        <v>0</v>
      </c>
      <c r="Q200" s="365" t="str">
        <f t="shared" ref="Q200" si="169">IF((P200-P193)&gt;0,P200-P193,"-")</f>
        <v>-</v>
      </c>
      <c r="R200" s="366"/>
      <c r="S200" s="82" t="str">
        <f>IFERROR(IF(VLOOKUP(E200,Beíró!B:T,18,FALSE)-D200=0,"ok","hiba"),"")</f>
        <v/>
      </c>
      <c r="T200" s="82" t="str">
        <f>IFERROR(IF(VLOOKUP(E200,Beíró!B:T,16,FALSE)-P200=0,"ok","hiba"),"")</f>
        <v/>
      </c>
    </row>
    <row r="201" spans="3:20" ht="14.25" hidden="1" customHeight="1" outlineLevel="1" x14ac:dyDescent="0.25">
      <c r="C201" s="364" t="s">
        <v>16</v>
      </c>
      <c r="D201" s="256">
        <v>9</v>
      </c>
      <c r="E201" s="256" t="str">
        <f>IFERROR(VLOOKUP(D201,'Eredmények rsz szerint'!R199:T213,2,FALSE),"")</f>
        <v/>
      </c>
      <c r="F201" s="255" t="str">
        <f>IFERROR(VLOOKUP($E201,Rajtlista!$B:$I,2,FALSE),"")</f>
        <v/>
      </c>
      <c r="G201" s="256" t="str">
        <f t="shared" si="162"/>
        <v>8.</v>
      </c>
      <c r="H201" s="256" t="str">
        <f>IFERROR(VLOOKUP($E201,Rajtlista!$B:$I,4,FALSE),"")</f>
        <v/>
      </c>
      <c r="I201" s="331" t="str">
        <f>IFERROR(VLOOKUP($E201,Rajtlista!$B:$I,5,FALSE),"")</f>
        <v/>
      </c>
      <c r="J201" s="331" t="str">
        <f>IFERROR(VLOOKUP($E201,Rajtlista!$B:$I,6,FALSE),"")</f>
        <v/>
      </c>
      <c r="K201" s="256" t="str">
        <f>IFERROR(VLOOKUP($E201,'Nevezési lista'!$C$4:$K$113,6,FALSE),"")</f>
        <v/>
      </c>
      <c r="L201" s="299" t="str">
        <f>IFERROR(VLOOKUP($E201,Beíró!$B:$T,10,FALSE),"")</f>
        <v/>
      </c>
      <c r="M201" s="300" t="str">
        <f>IFERROR(VLOOKUP($E201,Beíró!$B:$T,11,FALSE),"")</f>
        <v/>
      </c>
      <c r="N201" s="300" t="str">
        <f>IFERROR(VLOOKUP($E201,Beíró!$B:$T,12,FALSE),"")</f>
        <v/>
      </c>
      <c r="O201" s="301" t="str">
        <f>IFERROR(VLOOKUP($E201,Beíró!$B:$T,13,FALSE),"")</f>
        <v/>
      </c>
      <c r="P201" s="303">
        <f>IFERROR(VLOOKUP($E201,Beíró!$B:$T,17,FALSE),0)</f>
        <v>0</v>
      </c>
      <c r="Q201" s="365" t="str">
        <f t="shared" ref="Q201" si="170">IF((P201-P193)&gt;0,P201-P193,"-")</f>
        <v>-</v>
      </c>
      <c r="R201" s="366"/>
      <c r="S201" s="82" t="str">
        <f>IFERROR(IF(VLOOKUP(E201,Beíró!B:T,18,FALSE)-D201=0,"ok","hiba"),"")</f>
        <v/>
      </c>
      <c r="T201" s="82" t="str">
        <f>IFERROR(IF(VLOOKUP(E201,Beíró!B:T,16,FALSE)-P201=0,"ok","hiba"),"")</f>
        <v/>
      </c>
    </row>
    <row r="202" spans="3:20" ht="14.25" hidden="1" customHeight="1" outlineLevel="1" x14ac:dyDescent="0.25">
      <c r="C202" s="364" t="s">
        <v>17</v>
      </c>
      <c r="D202" s="256">
        <v>10</v>
      </c>
      <c r="E202" s="256" t="str">
        <f>IFERROR(VLOOKUP(D202,'Eredmények rsz szerint'!R199:T213,2,FALSE),"")</f>
        <v/>
      </c>
      <c r="F202" s="255" t="str">
        <f>IFERROR(VLOOKUP($E202,Rajtlista!$B:$I,2,FALSE),"")</f>
        <v/>
      </c>
      <c r="G202" s="256" t="str">
        <f t="shared" si="162"/>
        <v>9.</v>
      </c>
      <c r="H202" s="256" t="str">
        <f>IFERROR(VLOOKUP($E202,Rajtlista!$B:$I,4,FALSE),"")</f>
        <v/>
      </c>
      <c r="I202" s="331" t="str">
        <f>IFERROR(VLOOKUP($E202,Rajtlista!$B:$I,5,FALSE),"")</f>
        <v/>
      </c>
      <c r="J202" s="331" t="str">
        <f>IFERROR(VLOOKUP($E202,Rajtlista!$B:$I,6,FALSE),"")</f>
        <v/>
      </c>
      <c r="K202" s="256" t="str">
        <f>IFERROR(VLOOKUP($E202,'Nevezési lista'!$C$4:$K$113,6,FALSE),"")</f>
        <v/>
      </c>
      <c r="L202" s="299" t="str">
        <f>IFERROR(VLOOKUP($E202,Beíró!$B:$T,10,FALSE),"")</f>
        <v/>
      </c>
      <c r="M202" s="300" t="str">
        <f>IFERROR(VLOOKUP($E202,Beíró!$B:$T,11,FALSE),"")</f>
        <v/>
      </c>
      <c r="N202" s="300" t="str">
        <f>IFERROR(VLOOKUP($E202,Beíró!$B:$T,12,FALSE),"")</f>
        <v/>
      </c>
      <c r="O202" s="301" t="str">
        <f>IFERROR(VLOOKUP($E202,Beíró!$B:$T,13,FALSE),"")</f>
        <v/>
      </c>
      <c r="P202" s="303">
        <f>IFERROR(VLOOKUP($E202,Beíró!$B:$T,17,FALSE),0)</f>
        <v>0</v>
      </c>
      <c r="Q202" s="365" t="str">
        <f t="shared" ref="Q202" si="171">IF((P202-P193)&gt;0,P202-P193,"-")</f>
        <v>-</v>
      </c>
      <c r="R202" s="366"/>
      <c r="S202" s="82" t="str">
        <f>IFERROR(IF(VLOOKUP(E202,Beíró!B:T,18,FALSE)-D202=0,"ok","hiba"),"")</f>
        <v/>
      </c>
      <c r="T202" s="82" t="str">
        <f>IFERROR(IF(VLOOKUP(E202,Beíró!B:T,16,FALSE)-P202=0,"ok","hiba"),"")</f>
        <v/>
      </c>
    </row>
    <row r="203" spans="3:20" ht="14.25" hidden="1" customHeight="1" outlineLevel="1" x14ac:dyDescent="0.25">
      <c r="C203" s="364" t="s">
        <v>18</v>
      </c>
      <c r="D203" s="256">
        <v>11</v>
      </c>
      <c r="E203" s="256" t="str">
        <f>IFERROR(VLOOKUP(D203,'Eredmények rsz szerint'!R199:T213,2,FALSE),"")</f>
        <v/>
      </c>
      <c r="F203" s="255" t="str">
        <f>IFERROR(VLOOKUP($E203,Rajtlista!$B:$I,2,FALSE),"")</f>
        <v/>
      </c>
      <c r="G203" s="256" t="str">
        <f t="shared" si="162"/>
        <v>10.</v>
      </c>
      <c r="H203" s="256" t="str">
        <f>IFERROR(VLOOKUP($E203,Rajtlista!$B:$I,4,FALSE),"")</f>
        <v/>
      </c>
      <c r="I203" s="331" t="str">
        <f>IFERROR(VLOOKUP($E203,Rajtlista!$B:$I,5,FALSE),"")</f>
        <v/>
      </c>
      <c r="J203" s="331" t="str">
        <f>IFERROR(VLOOKUP($E203,Rajtlista!$B:$I,6,FALSE),"")</f>
        <v/>
      </c>
      <c r="K203" s="256" t="str">
        <f>IFERROR(VLOOKUP($E203,'Nevezési lista'!$C$4:$K$113,6,FALSE),"")</f>
        <v/>
      </c>
      <c r="L203" s="299" t="str">
        <f>IFERROR(VLOOKUP($E203,Beíró!$B:$T,10,FALSE),"")</f>
        <v/>
      </c>
      <c r="M203" s="300" t="str">
        <f>IFERROR(VLOOKUP($E203,Beíró!$B:$T,11,FALSE),"")</f>
        <v/>
      </c>
      <c r="N203" s="300" t="str">
        <f>IFERROR(VLOOKUP($E203,Beíró!$B:$T,12,FALSE),"")</f>
        <v/>
      </c>
      <c r="O203" s="301" t="str">
        <f>IFERROR(VLOOKUP($E203,Beíró!$B:$T,13,FALSE),"")</f>
        <v/>
      </c>
      <c r="P203" s="303">
        <f>IFERROR(VLOOKUP($E203,Beíró!$B:$T,17,FALSE),0)</f>
        <v>0</v>
      </c>
      <c r="Q203" s="365" t="str">
        <f t="shared" ref="Q203" si="172">IF((P203-P193)&gt;0,P203-P193,"-")</f>
        <v>-</v>
      </c>
      <c r="R203" s="366"/>
      <c r="S203" s="82" t="str">
        <f>IFERROR(IF(VLOOKUP(E203,Beíró!B:T,18,FALSE)-D203=0,"ok","hiba"),"")</f>
        <v/>
      </c>
      <c r="T203" s="82" t="str">
        <f>IFERROR(IF(VLOOKUP(E203,Beíró!B:T,16,FALSE)-P203=0,"ok","hiba"),"")</f>
        <v/>
      </c>
    </row>
    <row r="204" spans="3:20" ht="14.25" hidden="1" customHeight="1" outlineLevel="1" x14ac:dyDescent="0.25">
      <c r="C204" s="364" t="s">
        <v>19</v>
      </c>
      <c r="D204" s="256">
        <v>12</v>
      </c>
      <c r="E204" s="256" t="str">
        <f>IFERROR(VLOOKUP(D204,'Eredmények rsz szerint'!R199:T213,2,FALSE),"")</f>
        <v/>
      </c>
      <c r="F204" s="255" t="str">
        <f>IFERROR(VLOOKUP($E204,Rajtlista!$B:$I,2,FALSE),"")</f>
        <v/>
      </c>
      <c r="G204" s="256" t="str">
        <f t="shared" si="162"/>
        <v>11.</v>
      </c>
      <c r="H204" s="256" t="str">
        <f>IFERROR(VLOOKUP($E204,Rajtlista!$B:$I,4,FALSE),"")</f>
        <v/>
      </c>
      <c r="I204" s="331" t="str">
        <f>IFERROR(VLOOKUP($E204,Rajtlista!$B:$I,5,FALSE),"")</f>
        <v/>
      </c>
      <c r="J204" s="331" t="str">
        <f>IFERROR(VLOOKUP($E204,Rajtlista!$B:$I,6,FALSE),"")</f>
        <v/>
      </c>
      <c r="K204" s="256" t="str">
        <f>IFERROR(VLOOKUP($E204,'Nevezési lista'!$C$4:$K$113,6,FALSE),"")</f>
        <v/>
      </c>
      <c r="L204" s="299" t="str">
        <f>IFERROR(VLOOKUP($E204,Beíró!$B:$T,10,FALSE),"")</f>
        <v/>
      </c>
      <c r="M204" s="300" t="str">
        <f>IFERROR(VLOOKUP($E204,Beíró!$B:$T,11,FALSE),"")</f>
        <v/>
      </c>
      <c r="N204" s="300" t="str">
        <f>IFERROR(VLOOKUP($E204,Beíró!$B:$T,12,FALSE),"")</f>
        <v/>
      </c>
      <c r="O204" s="301" t="str">
        <f>IFERROR(VLOOKUP($E204,Beíró!$B:$T,13,FALSE),"")</f>
        <v/>
      </c>
      <c r="P204" s="303">
        <f>IFERROR(VLOOKUP($E204,Beíró!$B:$T,17,FALSE),0)</f>
        <v>0</v>
      </c>
      <c r="Q204" s="365" t="str">
        <f t="shared" ref="Q204" si="173">IF((P204-P193)&gt;0,P204-P193,"-")</f>
        <v>-</v>
      </c>
      <c r="R204" s="366"/>
      <c r="S204" s="82" t="str">
        <f>IFERROR(IF(VLOOKUP(E204,Beíró!B:T,18,FALSE)-D204=0,"ok","hiba"),"")</f>
        <v/>
      </c>
      <c r="T204" s="82" t="str">
        <f>IFERROR(IF(VLOOKUP(E204,Beíró!B:T,16,FALSE)-P204=0,"ok","hiba"),"")</f>
        <v/>
      </c>
    </row>
    <row r="205" spans="3:20" ht="14.25" hidden="1" customHeight="1" outlineLevel="1" x14ac:dyDescent="0.25">
      <c r="C205" s="364" t="s">
        <v>20</v>
      </c>
      <c r="D205" s="256">
        <v>13</v>
      </c>
      <c r="E205" s="256" t="str">
        <f>IFERROR(VLOOKUP(D205,'Eredmények rsz szerint'!R199:T213,2,FALSE),"")</f>
        <v/>
      </c>
      <c r="F205" s="255" t="str">
        <f>IFERROR(VLOOKUP($E205,Rajtlista!$B:$I,2,FALSE),"")</f>
        <v/>
      </c>
      <c r="G205" s="256" t="str">
        <f t="shared" si="162"/>
        <v>12.</v>
      </c>
      <c r="H205" s="256" t="str">
        <f>IFERROR(VLOOKUP($E205,Rajtlista!$B:$I,4,FALSE),"")</f>
        <v/>
      </c>
      <c r="I205" s="331" t="str">
        <f>IFERROR(VLOOKUP($E205,Rajtlista!$B:$I,5,FALSE),"")</f>
        <v/>
      </c>
      <c r="J205" s="331" t="str">
        <f>IFERROR(VLOOKUP($E205,Rajtlista!$B:$I,6,FALSE),"")</f>
        <v/>
      </c>
      <c r="K205" s="256" t="str">
        <f>IFERROR(VLOOKUP($E205,'Nevezési lista'!$C$4:$K$113,6,FALSE),"")</f>
        <v/>
      </c>
      <c r="L205" s="299" t="str">
        <f>IFERROR(VLOOKUP($E205,Beíró!$B:$T,10,FALSE),"")</f>
        <v/>
      </c>
      <c r="M205" s="300" t="str">
        <f>IFERROR(VLOOKUP($E205,Beíró!$B:$T,11,FALSE),"")</f>
        <v/>
      </c>
      <c r="N205" s="300" t="str">
        <f>IFERROR(VLOOKUP($E205,Beíró!$B:$T,12,FALSE),"")</f>
        <v/>
      </c>
      <c r="O205" s="301" t="str">
        <f>IFERROR(VLOOKUP($E205,Beíró!$B:$T,13,FALSE),"")</f>
        <v/>
      </c>
      <c r="P205" s="303">
        <f>IFERROR(VLOOKUP($E205,Beíró!$B:$T,17,FALSE),0)</f>
        <v>0</v>
      </c>
      <c r="Q205" s="365" t="str">
        <f t="shared" ref="Q205" si="174">IF((P205-P193)&gt;0,P205-P193,"-")</f>
        <v>-</v>
      </c>
      <c r="R205" s="366"/>
      <c r="S205" s="82" t="str">
        <f>IFERROR(IF(VLOOKUP(E205,Beíró!B:T,18,FALSE)-D205=0,"ok","hiba"),"")</f>
        <v/>
      </c>
      <c r="T205" s="82" t="str">
        <f>IFERROR(IF(VLOOKUP(E205,Beíró!B:T,16,FALSE)-P205=0,"ok","hiba"),"")</f>
        <v/>
      </c>
    </row>
    <row r="206" spans="3:20" ht="14.25" hidden="1" customHeight="1" outlineLevel="1" x14ac:dyDescent="0.25">
      <c r="C206" s="364" t="s">
        <v>21</v>
      </c>
      <c r="D206" s="256">
        <v>14</v>
      </c>
      <c r="E206" s="256" t="str">
        <f>IFERROR(VLOOKUP(D206,'Eredmények rsz szerint'!R199:T213,2,FALSE),"")</f>
        <v/>
      </c>
      <c r="F206" s="255" t="str">
        <f>IFERROR(VLOOKUP($E206,Rajtlista!$B:$I,2,FALSE),"")</f>
        <v/>
      </c>
      <c r="G206" s="256" t="str">
        <f t="shared" si="162"/>
        <v>13.</v>
      </c>
      <c r="H206" s="256" t="str">
        <f>IFERROR(VLOOKUP($E206,Rajtlista!$B:$I,4,FALSE),"")</f>
        <v/>
      </c>
      <c r="I206" s="331" t="str">
        <f>IFERROR(VLOOKUP($E206,Rajtlista!$B:$I,5,FALSE),"")</f>
        <v/>
      </c>
      <c r="J206" s="331" t="str">
        <f>IFERROR(VLOOKUP($E206,Rajtlista!$B:$I,6,FALSE),"")</f>
        <v/>
      </c>
      <c r="K206" s="256" t="str">
        <f>IFERROR(VLOOKUP($E206,'Nevezési lista'!$C$4:$K$113,6,FALSE),"")</f>
        <v/>
      </c>
      <c r="L206" s="299" t="str">
        <f>IFERROR(VLOOKUP($E206,Beíró!$B:$T,10,FALSE),"")</f>
        <v/>
      </c>
      <c r="M206" s="300" t="str">
        <f>IFERROR(VLOOKUP($E206,Beíró!$B:$T,11,FALSE),"")</f>
        <v/>
      </c>
      <c r="N206" s="300" t="str">
        <f>IFERROR(VLOOKUP($E206,Beíró!$B:$T,12,FALSE),"")</f>
        <v/>
      </c>
      <c r="O206" s="301" t="str">
        <f>IFERROR(VLOOKUP($E206,Beíró!$B:$T,13,FALSE),"")</f>
        <v/>
      </c>
      <c r="P206" s="303">
        <f>IFERROR(VLOOKUP($E206,Beíró!$B:$T,17,FALSE),0)</f>
        <v>0</v>
      </c>
      <c r="Q206" s="365" t="str">
        <f t="shared" ref="Q206" si="175">IF((P206-P193)&gt;0,P206-P193,"-")</f>
        <v>-</v>
      </c>
      <c r="R206" s="366"/>
      <c r="S206" s="82" t="str">
        <f>IFERROR(IF(VLOOKUP(E206,Beíró!B:T,18,FALSE)-D206=0,"ok","hiba"),"")</f>
        <v/>
      </c>
      <c r="T206" s="82" t="str">
        <f>IFERROR(IF(VLOOKUP(E206,Beíró!B:T,16,FALSE)-P206=0,"ok","hiba"),"")</f>
        <v/>
      </c>
    </row>
    <row r="207" spans="3:20" ht="14.25" hidden="1" customHeight="1" outlineLevel="1" x14ac:dyDescent="0.25">
      <c r="C207" s="364" t="s">
        <v>22</v>
      </c>
      <c r="D207" s="256">
        <v>15</v>
      </c>
      <c r="E207" s="256" t="str">
        <f>IFERROR(VLOOKUP(D207,'Eredmények rsz szerint'!R199:T213,2,FALSE),"")</f>
        <v/>
      </c>
      <c r="F207" s="255" t="str">
        <f>IFERROR(VLOOKUP($E207,Rajtlista!$B:$I,2,FALSE),"")</f>
        <v/>
      </c>
      <c r="G207" s="256" t="str">
        <f t="shared" si="162"/>
        <v>14.</v>
      </c>
      <c r="H207" s="256" t="str">
        <f>IFERROR(VLOOKUP($E207,Rajtlista!$B:$I,4,FALSE),"")</f>
        <v/>
      </c>
      <c r="I207" s="331" t="str">
        <f>IFERROR(VLOOKUP($E207,Rajtlista!$B:$I,5,FALSE),"")</f>
        <v/>
      </c>
      <c r="J207" s="331" t="str">
        <f>IFERROR(VLOOKUP($E207,Rajtlista!$B:$I,6,FALSE),"")</f>
        <v/>
      </c>
      <c r="K207" s="256" t="str">
        <f>IFERROR(VLOOKUP($E207,'Nevezési lista'!$C$4:$K$113,6,FALSE),"")</f>
        <v/>
      </c>
      <c r="L207" s="299" t="str">
        <f>IFERROR(VLOOKUP($E207,Beíró!$B:$T,10,FALSE),"")</f>
        <v/>
      </c>
      <c r="M207" s="300" t="str">
        <f>IFERROR(VLOOKUP($E207,Beíró!$B:$T,11,FALSE),"")</f>
        <v/>
      </c>
      <c r="N207" s="300" t="str">
        <f>IFERROR(VLOOKUP($E207,Beíró!$B:$T,12,FALSE),"")</f>
        <v/>
      </c>
      <c r="O207" s="301" t="str">
        <f>IFERROR(VLOOKUP($E207,Beíró!$B:$T,13,FALSE),"")</f>
        <v/>
      </c>
      <c r="P207" s="303">
        <f>IFERROR(VLOOKUP($E207,Beíró!$B:$T,17,FALSE),0)</f>
        <v>0</v>
      </c>
      <c r="Q207" s="365" t="str">
        <f t="shared" ref="Q207" si="176">IF((P207-P193)&gt;0,P207-P193,"-")</f>
        <v>-</v>
      </c>
      <c r="R207" s="366"/>
      <c r="S207" s="82" t="str">
        <f>IFERROR(IF(VLOOKUP(E207,Beíró!B:T,18,FALSE)-D207=0,"ok","hiba"),"")</f>
        <v/>
      </c>
      <c r="T207" s="82" t="str">
        <f>IFERROR(IF(VLOOKUP(E207,Beíró!B:T,16,FALSE)-P207=0,"ok","hiba"),"")</f>
        <v/>
      </c>
    </row>
    <row r="208" spans="3:20" ht="14.25" customHeight="1" outlineLevel="1" thickBot="1" x14ac:dyDescent="0.3">
      <c r="C208" s="334"/>
      <c r="D208" s="336"/>
      <c r="E208" s="367">
        <v>0</v>
      </c>
      <c r="F208" s="335"/>
      <c r="G208" s="336"/>
      <c r="H208" s="336"/>
      <c r="I208" s="336"/>
      <c r="J208" s="336"/>
      <c r="K208" s="336"/>
      <c r="L208" s="337"/>
      <c r="M208" s="337"/>
      <c r="N208" s="337"/>
      <c r="O208" s="337"/>
      <c r="P208" s="339"/>
      <c r="Q208" s="368"/>
      <c r="R208" s="357"/>
      <c r="S208" s="82" t="str">
        <f>IFERROR(IF(VLOOKUP(E208,Beíró!B:T,18,FALSE)-D208=0,"ok","hiba"),"")</f>
        <v>ok</v>
      </c>
      <c r="T208" s="82" t="str">
        <f>IFERROR(IF(VLOOKUP(E208,Beíró!B:T,16,FALSE)-P208=0,"ok","hiba"),"")</f>
        <v>ok</v>
      </c>
    </row>
    <row r="209" spans="3:20" s="359" customFormat="1" ht="14.25" customHeight="1" x14ac:dyDescent="0.25">
      <c r="C209" s="369"/>
      <c r="D209" s="370"/>
      <c r="E209" s="370">
        <f>+Rajtlista!B215</f>
        <v>0</v>
      </c>
      <c r="F209" s="371"/>
      <c r="G209" s="370"/>
      <c r="H209" s="370"/>
      <c r="I209" s="370"/>
      <c r="J209" s="372"/>
      <c r="K209" s="373" t="str">
        <f>IFERROR(VLOOKUP($E209,'Nevezési lista'!C216:K316,6,FALSE),"")</f>
        <v/>
      </c>
      <c r="L209" s="374" t="e">
        <f>'Lövészet beíró'!G209</f>
        <v>#N/A</v>
      </c>
      <c r="M209" s="281" t="e">
        <f>'Lövészet beíró'!H209</f>
        <v>#N/A</v>
      </c>
      <c r="N209" s="281" t="e">
        <f>'Lövészet beíró'!I209</f>
        <v>#N/A</v>
      </c>
      <c r="O209" s="282" t="e">
        <f>'Lövészet beíró'!J209</f>
        <v>#N/A</v>
      </c>
      <c r="P209" s="375"/>
      <c r="Q209" s="376"/>
      <c r="R209" s="357"/>
      <c r="S209" s="358" t="str">
        <f>IFERROR(IF(VLOOKUP(E209,Beíró!B:T,18,FALSE)-D209=0,"ok","hiba"),"")</f>
        <v>ok</v>
      </c>
      <c r="T209" s="358" t="str">
        <f>IFERROR(IF(VLOOKUP(E209,Beíró!B:T,16,FALSE)-P209=0,"ok","hiba"),"")</f>
        <v>ok</v>
      </c>
    </row>
    <row r="210" spans="3:20" ht="14.25" hidden="1" customHeight="1" outlineLevel="1" x14ac:dyDescent="0.25">
      <c r="C210" s="360" t="s">
        <v>5</v>
      </c>
      <c r="D210" s="288">
        <v>1</v>
      </c>
      <c r="E210" s="253" t="str">
        <f>IFERROR(VLOOKUP(D210,'Eredmények rsz szerint'!R216:T230,2,FALSE),"")</f>
        <v/>
      </c>
      <c r="F210" s="287" t="str">
        <f>IFERROR(VLOOKUP($E210,Rajtlista!$B:$I,2,FALSE),"")</f>
        <v/>
      </c>
      <c r="G210" s="288">
        <f>+C209</f>
        <v>0</v>
      </c>
      <c r="H210" s="288" t="str">
        <f>IFERROR(VLOOKUP($E210,Rajtlista!$B:$I,4,FALSE),"")</f>
        <v/>
      </c>
      <c r="I210" s="328" t="str">
        <f>IFERROR(VLOOKUP($E210,Rajtlista!$B:$I,5,FALSE),"")</f>
        <v/>
      </c>
      <c r="J210" s="328" t="str">
        <f>IFERROR(VLOOKUP($E210,Rajtlista!$B:$I,6,FALSE),"")</f>
        <v/>
      </c>
      <c r="K210" s="288" t="str">
        <f>IFERROR(VLOOKUP($E210,'Nevezési lista'!$C$4:$K$113,6,FALSE),"")</f>
        <v/>
      </c>
      <c r="L210" s="291" t="str">
        <f>IFERROR(VLOOKUP($E210,Beíró!$B:$T,10,FALSE),"")</f>
        <v/>
      </c>
      <c r="M210" s="292" t="str">
        <f>IFERROR(VLOOKUP($E210,Beíró!$B:$T,11,FALSE),"")</f>
        <v/>
      </c>
      <c r="N210" s="292" t="str">
        <f>IFERROR(VLOOKUP($E210,Beíró!$B:$T,12,FALSE),"")</f>
        <v/>
      </c>
      <c r="O210" s="293" t="str">
        <f>IFERROR(VLOOKUP($E210,Beíró!$B:$T,13,FALSE),"")</f>
        <v/>
      </c>
      <c r="P210" s="295">
        <f>IFERROR(VLOOKUP($E210,Beíró!$B:$T,17,FALSE),0)</f>
        <v>0</v>
      </c>
      <c r="Q210" s="362" t="str">
        <f t="shared" ref="Q210" si="177">IF((P210-P210)&gt;0,P210-P210,"-")</f>
        <v>-</v>
      </c>
      <c r="R210" s="363"/>
      <c r="S210" s="82" t="str">
        <f>IFERROR(IF(VLOOKUP(E210,Beíró!B:T,18,FALSE)-D210=0,"ok","hiba"),"")</f>
        <v/>
      </c>
      <c r="T210" s="82" t="str">
        <f>IFERROR(IF(VLOOKUP(E210,Beíró!B:T,16,FALSE)-P210=0,"ok","hiba"),"")</f>
        <v/>
      </c>
    </row>
    <row r="211" spans="3:20" ht="14.25" hidden="1" customHeight="1" outlineLevel="1" x14ac:dyDescent="0.25">
      <c r="C211" s="364" t="s">
        <v>6</v>
      </c>
      <c r="D211" s="256">
        <v>2</v>
      </c>
      <c r="E211" s="256" t="str">
        <f>IFERROR(VLOOKUP(D211,'Eredmények rsz szerint'!R216:T230,2,FALSE),"")</f>
        <v/>
      </c>
      <c r="F211" s="255" t="str">
        <f>IFERROR(VLOOKUP($E211,Rajtlista!$B:$I,2,FALSE),"")</f>
        <v/>
      </c>
      <c r="G211" s="256" t="str">
        <f t="shared" ref="G211:G224" si="178">+C210</f>
        <v>I.</v>
      </c>
      <c r="H211" s="256" t="str">
        <f>IFERROR(VLOOKUP($E211,Rajtlista!$B:$I,4,FALSE),"")</f>
        <v/>
      </c>
      <c r="I211" s="331" t="str">
        <f>IFERROR(VLOOKUP($E211,Rajtlista!$B:$I,5,FALSE),"")</f>
        <v/>
      </c>
      <c r="J211" s="331" t="str">
        <f>IFERROR(VLOOKUP($E211,Rajtlista!$B:$I,6,FALSE),"")</f>
        <v/>
      </c>
      <c r="K211" s="256" t="str">
        <f>IFERROR(VLOOKUP($E211,'Nevezési lista'!$C$4:$K$113,6,FALSE),"")</f>
        <v/>
      </c>
      <c r="L211" s="299" t="str">
        <f>IFERROR(VLOOKUP($E211,Beíró!$B:$T,10,FALSE),"")</f>
        <v/>
      </c>
      <c r="M211" s="300" t="str">
        <f>IFERROR(VLOOKUP($E211,Beíró!$B:$T,11,FALSE),"")</f>
        <v/>
      </c>
      <c r="N211" s="300" t="str">
        <f>IFERROR(VLOOKUP($E211,Beíró!$B:$T,12,FALSE),"")</f>
        <v/>
      </c>
      <c r="O211" s="301" t="str">
        <f>IFERROR(VLOOKUP($E211,Beíró!$B:$T,13,FALSE),"")</f>
        <v/>
      </c>
      <c r="P211" s="303">
        <f>IFERROR(VLOOKUP($E211,Beíró!$B:$T,17,FALSE),0)</f>
        <v>0</v>
      </c>
      <c r="Q211" s="365" t="str">
        <f t="shared" ref="Q211" si="179">IF((P211-P210)&gt;0,P211-P210,"-")</f>
        <v>-</v>
      </c>
      <c r="R211" s="366"/>
      <c r="S211" s="82" t="str">
        <f>IFERROR(IF(VLOOKUP(E211,Beíró!B:T,18,FALSE)-D211=0,"ok","hiba"),"")</f>
        <v/>
      </c>
      <c r="T211" s="82" t="str">
        <f>IFERROR(IF(VLOOKUP(E211,Beíró!B:T,16,FALSE)-P211=0,"ok","hiba"),"")</f>
        <v/>
      </c>
    </row>
    <row r="212" spans="3:20" ht="14.25" hidden="1" customHeight="1" outlineLevel="1" x14ac:dyDescent="0.25">
      <c r="C212" s="364" t="s">
        <v>10</v>
      </c>
      <c r="D212" s="256">
        <v>3</v>
      </c>
      <c r="E212" s="256" t="str">
        <f>IFERROR(VLOOKUP(D212,'Eredmények rsz szerint'!R216:T230,2,FALSE),"")</f>
        <v/>
      </c>
      <c r="F212" s="255" t="str">
        <f>IFERROR(VLOOKUP($E212,Rajtlista!$B:$I,2,FALSE),"")</f>
        <v/>
      </c>
      <c r="G212" s="256" t="str">
        <f t="shared" si="178"/>
        <v>II.</v>
      </c>
      <c r="H212" s="256" t="str">
        <f>IFERROR(VLOOKUP($E212,Rajtlista!$B:$I,4,FALSE),"")</f>
        <v/>
      </c>
      <c r="I212" s="331" t="str">
        <f>IFERROR(VLOOKUP($E212,Rajtlista!$B:$I,5,FALSE),"")</f>
        <v/>
      </c>
      <c r="J212" s="331" t="str">
        <f>IFERROR(VLOOKUP($E212,Rajtlista!$B:$I,6,FALSE),"")</f>
        <v/>
      </c>
      <c r="K212" s="256" t="str">
        <f>IFERROR(VLOOKUP($E212,'Nevezési lista'!$C$4:$K$113,6,FALSE),"")</f>
        <v/>
      </c>
      <c r="L212" s="299" t="str">
        <f>IFERROR(VLOOKUP($E212,Beíró!$B:$T,10,FALSE),"")</f>
        <v/>
      </c>
      <c r="M212" s="300" t="str">
        <f>IFERROR(VLOOKUP($E212,Beíró!$B:$T,11,FALSE),"")</f>
        <v/>
      </c>
      <c r="N212" s="300" t="str">
        <f>IFERROR(VLOOKUP($E212,Beíró!$B:$T,12,FALSE),"")</f>
        <v/>
      </c>
      <c r="O212" s="301" t="str">
        <f>IFERROR(VLOOKUP($E212,Beíró!$B:$T,13,FALSE),"")</f>
        <v/>
      </c>
      <c r="P212" s="303">
        <f>IFERROR(VLOOKUP($E212,Beíró!$B:$T,17,FALSE),0)</f>
        <v>0</v>
      </c>
      <c r="Q212" s="365" t="str">
        <f t="shared" ref="Q212" si="180">IF((P212-P210)&gt;0,P212-P210,"-")</f>
        <v>-</v>
      </c>
      <c r="R212" s="366"/>
      <c r="S212" s="82" t="str">
        <f>IFERROR(IF(VLOOKUP(E212,Beíró!B:T,18,FALSE)-D212=0,"ok","hiba"),"")</f>
        <v/>
      </c>
      <c r="T212" s="82" t="str">
        <f>IFERROR(IF(VLOOKUP(E212,Beíró!B:T,16,FALSE)-P212=0,"ok","hiba"),"")</f>
        <v/>
      </c>
    </row>
    <row r="213" spans="3:20" ht="14.25" hidden="1" customHeight="1" outlineLevel="1" x14ac:dyDescent="0.25">
      <c r="C213" s="364" t="s">
        <v>11</v>
      </c>
      <c r="D213" s="256">
        <v>4</v>
      </c>
      <c r="E213" s="256" t="str">
        <f>IFERROR(VLOOKUP(D213,'Eredmények rsz szerint'!R216:T230,2,FALSE),"")</f>
        <v/>
      </c>
      <c r="F213" s="255" t="str">
        <f>IFERROR(VLOOKUP($E213,Rajtlista!$B:$I,2,FALSE),"")</f>
        <v/>
      </c>
      <c r="G213" s="256" t="str">
        <f t="shared" si="178"/>
        <v>III.</v>
      </c>
      <c r="H213" s="256" t="str">
        <f>IFERROR(VLOOKUP($E213,Rajtlista!$B:$I,4,FALSE),"")</f>
        <v/>
      </c>
      <c r="I213" s="331" t="str">
        <f>IFERROR(VLOOKUP($E213,Rajtlista!$B:$I,5,FALSE),"")</f>
        <v/>
      </c>
      <c r="J213" s="331" t="str">
        <f>IFERROR(VLOOKUP($E213,Rajtlista!$B:$I,6,FALSE),"")</f>
        <v/>
      </c>
      <c r="K213" s="256" t="str">
        <f>IFERROR(VLOOKUP($E213,'Nevezési lista'!$C$4:$K$113,6,FALSE),"")</f>
        <v/>
      </c>
      <c r="L213" s="299" t="str">
        <f>IFERROR(VLOOKUP($E213,Beíró!$B:$T,10,FALSE),"")</f>
        <v/>
      </c>
      <c r="M213" s="300" t="str">
        <f>IFERROR(VLOOKUP($E213,Beíró!$B:$T,11,FALSE),"")</f>
        <v/>
      </c>
      <c r="N213" s="300" t="str">
        <f>IFERROR(VLOOKUP($E213,Beíró!$B:$T,12,FALSE),"")</f>
        <v/>
      </c>
      <c r="O213" s="301" t="str">
        <f>IFERROR(VLOOKUP($E213,Beíró!$B:$T,13,FALSE),"")</f>
        <v/>
      </c>
      <c r="P213" s="303">
        <f>IFERROR(VLOOKUP($E213,Beíró!$B:$T,17,FALSE),0)</f>
        <v>0</v>
      </c>
      <c r="Q213" s="365" t="str">
        <f t="shared" ref="Q213" si="181">IF((P213-P210)&gt;0,P213-P210,"-")</f>
        <v>-</v>
      </c>
      <c r="R213" s="366"/>
      <c r="S213" s="82" t="str">
        <f>IFERROR(IF(VLOOKUP(E213,Beíró!B:T,18,FALSE)-D213=0,"ok","hiba"),"")</f>
        <v/>
      </c>
      <c r="T213" s="82" t="str">
        <f>IFERROR(IF(VLOOKUP(E213,Beíró!B:T,16,FALSE)-P213=0,"ok","hiba"),"")</f>
        <v/>
      </c>
    </row>
    <row r="214" spans="3:20" ht="14.25" hidden="1" customHeight="1" outlineLevel="1" x14ac:dyDescent="0.25">
      <c r="C214" s="364" t="s">
        <v>12</v>
      </c>
      <c r="D214" s="256">
        <v>5</v>
      </c>
      <c r="E214" s="256" t="str">
        <f>IFERROR(VLOOKUP(D214,'Eredmények rsz szerint'!R216:T230,2,FALSE),"")</f>
        <v/>
      </c>
      <c r="F214" s="255" t="str">
        <f>IFERROR(VLOOKUP($E214,Rajtlista!$B:$I,2,FALSE),"")</f>
        <v/>
      </c>
      <c r="G214" s="256" t="str">
        <f t="shared" si="178"/>
        <v>4.</v>
      </c>
      <c r="H214" s="256" t="str">
        <f>IFERROR(VLOOKUP($E214,Rajtlista!$B:$I,4,FALSE),"")</f>
        <v/>
      </c>
      <c r="I214" s="331" t="str">
        <f>IFERROR(VLOOKUP($E214,Rajtlista!$B:$I,5,FALSE),"")</f>
        <v/>
      </c>
      <c r="J214" s="331" t="str">
        <f>IFERROR(VLOOKUP($E214,Rajtlista!$B:$I,6,FALSE),"")</f>
        <v/>
      </c>
      <c r="K214" s="256" t="str">
        <f>IFERROR(VLOOKUP($E214,'Nevezési lista'!$C$4:$K$113,6,FALSE),"")</f>
        <v/>
      </c>
      <c r="L214" s="299" t="str">
        <f>IFERROR(VLOOKUP($E214,Beíró!$B:$T,10,FALSE),"")</f>
        <v/>
      </c>
      <c r="M214" s="300" t="str">
        <f>IFERROR(VLOOKUP($E214,Beíró!$B:$T,11,FALSE),"")</f>
        <v/>
      </c>
      <c r="N214" s="300" t="str">
        <f>IFERROR(VLOOKUP($E214,Beíró!$B:$T,12,FALSE),"")</f>
        <v/>
      </c>
      <c r="O214" s="301" t="str">
        <f>IFERROR(VLOOKUP($E214,Beíró!$B:$T,13,FALSE),"")</f>
        <v/>
      </c>
      <c r="P214" s="303">
        <f>IFERROR(VLOOKUP($E214,Beíró!$B:$T,17,FALSE),0)</f>
        <v>0</v>
      </c>
      <c r="Q214" s="365" t="str">
        <f t="shared" ref="Q214" si="182">IF((P214-P210)&gt;0,P214-P210,"-")</f>
        <v>-</v>
      </c>
      <c r="R214" s="366"/>
      <c r="S214" s="82" t="str">
        <f>IFERROR(IF(VLOOKUP(E214,Beíró!B:T,18,FALSE)-D214=0,"ok","hiba"),"")</f>
        <v/>
      </c>
      <c r="T214" s="82" t="str">
        <f>IFERROR(IF(VLOOKUP(E214,Beíró!B:T,16,FALSE)-P214=0,"ok","hiba"),"")</f>
        <v/>
      </c>
    </row>
    <row r="215" spans="3:20" ht="14.25" hidden="1" customHeight="1" outlineLevel="1" x14ac:dyDescent="0.25">
      <c r="C215" s="364" t="s">
        <v>13</v>
      </c>
      <c r="D215" s="256">
        <v>6</v>
      </c>
      <c r="E215" s="256" t="str">
        <f>IFERROR(VLOOKUP(D215,'Eredmények rsz szerint'!R216:T230,2,FALSE),"")</f>
        <v/>
      </c>
      <c r="F215" s="255" t="str">
        <f>IFERROR(VLOOKUP($E215,Rajtlista!$B:$I,2,FALSE),"")</f>
        <v/>
      </c>
      <c r="G215" s="256" t="str">
        <f t="shared" si="178"/>
        <v>5.</v>
      </c>
      <c r="H215" s="256" t="str">
        <f>IFERROR(VLOOKUP($E215,Rajtlista!$B:$I,4,FALSE),"")</f>
        <v/>
      </c>
      <c r="I215" s="331" t="str">
        <f>IFERROR(VLOOKUP($E215,Rajtlista!$B:$I,5,FALSE),"")</f>
        <v/>
      </c>
      <c r="J215" s="331" t="str">
        <f>IFERROR(VLOOKUP($E215,Rajtlista!$B:$I,6,FALSE),"")</f>
        <v/>
      </c>
      <c r="K215" s="256" t="str">
        <f>IFERROR(VLOOKUP($E215,'Nevezési lista'!$C$4:$K$113,6,FALSE),"")</f>
        <v/>
      </c>
      <c r="L215" s="299" t="str">
        <f>IFERROR(VLOOKUP($E215,Beíró!$B:$T,10,FALSE),"")</f>
        <v/>
      </c>
      <c r="M215" s="300" t="str">
        <f>IFERROR(VLOOKUP($E215,Beíró!$B:$T,11,FALSE),"")</f>
        <v/>
      </c>
      <c r="N215" s="300" t="str">
        <f>IFERROR(VLOOKUP($E215,Beíró!$B:$T,12,FALSE),"")</f>
        <v/>
      </c>
      <c r="O215" s="301" t="str">
        <f>IFERROR(VLOOKUP($E215,Beíró!$B:$T,13,FALSE),"")</f>
        <v/>
      </c>
      <c r="P215" s="303">
        <f>IFERROR(VLOOKUP($E215,Beíró!$B:$T,17,FALSE),0)</f>
        <v>0</v>
      </c>
      <c r="Q215" s="365" t="str">
        <f t="shared" ref="Q215" si="183">IF((P215-P210)&gt;0,P215-P210,"-")</f>
        <v>-</v>
      </c>
      <c r="R215" s="366"/>
      <c r="S215" s="82" t="str">
        <f>IFERROR(IF(VLOOKUP(E215,Beíró!B:T,18,FALSE)-D215=0,"ok","hiba"),"")</f>
        <v/>
      </c>
      <c r="T215" s="82" t="str">
        <f>IFERROR(IF(VLOOKUP(E215,Beíró!B:T,16,FALSE)-P215=0,"ok","hiba"),"")</f>
        <v/>
      </c>
    </row>
    <row r="216" spans="3:20" ht="14.25" hidden="1" customHeight="1" outlineLevel="1" x14ac:dyDescent="0.25">
      <c r="C216" s="364" t="s">
        <v>14</v>
      </c>
      <c r="D216" s="256">
        <v>7</v>
      </c>
      <c r="E216" s="256" t="str">
        <f>IFERROR(VLOOKUP(D216,'Eredmények rsz szerint'!R216:T230,2,FALSE),"")</f>
        <v/>
      </c>
      <c r="F216" s="255" t="str">
        <f>IFERROR(VLOOKUP($E216,Rajtlista!$B:$I,2,FALSE),"")</f>
        <v/>
      </c>
      <c r="G216" s="256" t="str">
        <f t="shared" si="178"/>
        <v>6.</v>
      </c>
      <c r="H216" s="256" t="str">
        <f>IFERROR(VLOOKUP($E216,Rajtlista!$B:$I,4,FALSE),"")</f>
        <v/>
      </c>
      <c r="I216" s="331" t="str">
        <f>IFERROR(VLOOKUP($E216,Rajtlista!$B:$I,5,FALSE),"")</f>
        <v/>
      </c>
      <c r="J216" s="331" t="str">
        <f>IFERROR(VLOOKUP($E216,Rajtlista!$B:$I,6,FALSE),"")</f>
        <v/>
      </c>
      <c r="K216" s="256" t="str">
        <f>IFERROR(VLOOKUP($E216,'Nevezési lista'!$C$4:$K$113,6,FALSE),"")</f>
        <v/>
      </c>
      <c r="L216" s="299" t="str">
        <f>IFERROR(VLOOKUP($E216,Beíró!$B:$T,10,FALSE),"")</f>
        <v/>
      </c>
      <c r="M216" s="300" t="str">
        <f>IFERROR(VLOOKUP($E216,Beíró!$B:$T,11,FALSE),"")</f>
        <v/>
      </c>
      <c r="N216" s="300" t="str">
        <f>IFERROR(VLOOKUP($E216,Beíró!$B:$T,12,FALSE),"")</f>
        <v/>
      </c>
      <c r="O216" s="301" t="str">
        <f>IFERROR(VLOOKUP($E216,Beíró!$B:$T,13,FALSE),"")</f>
        <v/>
      </c>
      <c r="P216" s="303">
        <f>IFERROR(VLOOKUP($E216,Beíró!$B:$T,17,FALSE),0)</f>
        <v>0</v>
      </c>
      <c r="Q216" s="365" t="str">
        <f t="shared" ref="Q216" si="184">IF((P216-P210)&gt;0,P216-P210,"-")</f>
        <v>-</v>
      </c>
      <c r="R216" s="366"/>
      <c r="S216" s="82" t="str">
        <f>IFERROR(IF(VLOOKUP(E216,Beíró!B:T,18,FALSE)-D216=0,"ok","hiba"),"")</f>
        <v/>
      </c>
      <c r="T216" s="82" t="str">
        <f>IFERROR(IF(VLOOKUP(E216,Beíró!B:T,16,FALSE)-P216=0,"ok","hiba"),"")</f>
        <v/>
      </c>
    </row>
    <row r="217" spans="3:20" ht="14.25" hidden="1" customHeight="1" outlineLevel="1" x14ac:dyDescent="0.25">
      <c r="C217" s="364" t="s">
        <v>15</v>
      </c>
      <c r="D217" s="256">
        <v>8</v>
      </c>
      <c r="E217" s="256" t="str">
        <f>IFERROR(VLOOKUP(D217,'Eredmények rsz szerint'!R216:T230,2,FALSE),"")</f>
        <v/>
      </c>
      <c r="F217" s="255" t="str">
        <f>IFERROR(VLOOKUP($E217,Rajtlista!$B:$I,2,FALSE),"")</f>
        <v/>
      </c>
      <c r="G217" s="256" t="str">
        <f t="shared" si="178"/>
        <v>7.</v>
      </c>
      <c r="H217" s="256" t="str">
        <f>IFERROR(VLOOKUP($E217,Rajtlista!$B:$I,4,FALSE),"")</f>
        <v/>
      </c>
      <c r="I217" s="331" t="str">
        <f>IFERROR(VLOOKUP($E217,Rajtlista!$B:$I,5,FALSE),"")</f>
        <v/>
      </c>
      <c r="J217" s="331" t="str">
        <f>IFERROR(VLOOKUP($E217,Rajtlista!$B:$I,6,FALSE),"")</f>
        <v/>
      </c>
      <c r="K217" s="256" t="str">
        <f>IFERROR(VLOOKUP($E217,'Nevezési lista'!$C$4:$K$113,6,FALSE),"")</f>
        <v/>
      </c>
      <c r="L217" s="299" t="str">
        <f>IFERROR(VLOOKUP($E217,Beíró!$B:$T,10,FALSE),"")</f>
        <v/>
      </c>
      <c r="M217" s="300" t="str">
        <f>IFERROR(VLOOKUP($E217,Beíró!$B:$T,11,FALSE),"")</f>
        <v/>
      </c>
      <c r="N217" s="300" t="str">
        <f>IFERROR(VLOOKUP($E217,Beíró!$B:$T,12,FALSE),"")</f>
        <v/>
      </c>
      <c r="O217" s="301" t="str">
        <f>IFERROR(VLOOKUP($E217,Beíró!$B:$T,13,FALSE),"")</f>
        <v/>
      </c>
      <c r="P217" s="303">
        <f>IFERROR(VLOOKUP($E217,Beíró!$B:$T,17,FALSE),0)</f>
        <v>0</v>
      </c>
      <c r="Q217" s="365" t="str">
        <f t="shared" ref="Q217" si="185">IF((P217-P210)&gt;0,P217-P210,"-")</f>
        <v>-</v>
      </c>
      <c r="R217" s="366"/>
      <c r="S217" s="82" t="str">
        <f>IFERROR(IF(VLOOKUP(E217,Beíró!B:T,18,FALSE)-D217=0,"ok","hiba"),"")</f>
        <v/>
      </c>
      <c r="T217" s="82" t="str">
        <f>IFERROR(IF(VLOOKUP(E217,Beíró!B:T,16,FALSE)-P217=0,"ok","hiba"),"")</f>
        <v/>
      </c>
    </row>
    <row r="218" spans="3:20" ht="14.25" hidden="1" customHeight="1" outlineLevel="1" x14ac:dyDescent="0.25">
      <c r="C218" s="364" t="s">
        <v>16</v>
      </c>
      <c r="D218" s="256">
        <v>9</v>
      </c>
      <c r="E218" s="256" t="str">
        <f>IFERROR(VLOOKUP(D218,'Eredmények rsz szerint'!R216:T230,2,FALSE),"")</f>
        <v/>
      </c>
      <c r="F218" s="255" t="str">
        <f>IFERROR(VLOOKUP($E218,Rajtlista!$B:$I,2,FALSE),"")</f>
        <v/>
      </c>
      <c r="G218" s="256" t="str">
        <f t="shared" si="178"/>
        <v>8.</v>
      </c>
      <c r="H218" s="256" t="str">
        <f>IFERROR(VLOOKUP($E218,Rajtlista!$B:$I,4,FALSE),"")</f>
        <v/>
      </c>
      <c r="I218" s="331" t="str">
        <f>IFERROR(VLOOKUP($E218,Rajtlista!$B:$I,5,FALSE),"")</f>
        <v/>
      </c>
      <c r="J218" s="331" t="str">
        <f>IFERROR(VLOOKUP($E218,Rajtlista!$B:$I,6,FALSE),"")</f>
        <v/>
      </c>
      <c r="K218" s="256" t="str">
        <f>IFERROR(VLOOKUP($E218,'Nevezési lista'!$C$4:$K$113,6,FALSE),"")</f>
        <v/>
      </c>
      <c r="L218" s="299" t="str">
        <f>IFERROR(VLOOKUP($E218,Beíró!$B:$T,10,FALSE),"")</f>
        <v/>
      </c>
      <c r="M218" s="300" t="str">
        <f>IFERROR(VLOOKUP($E218,Beíró!$B:$T,11,FALSE),"")</f>
        <v/>
      </c>
      <c r="N218" s="300" t="str">
        <f>IFERROR(VLOOKUP($E218,Beíró!$B:$T,12,FALSE),"")</f>
        <v/>
      </c>
      <c r="O218" s="301" t="str">
        <f>IFERROR(VLOOKUP($E218,Beíró!$B:$T,13,FALSE),"")</f>
        <v/>
      </c>
      <c r="P218" s="303">
        <f>IFERROR(VLOOKUP($E218,Beíró!$B:$T,17,FALSE),0)</f>
        <v>0</v>
      </c>
      <c r="Q218" s="365" t="str">
        <f t="shared" ref="Q218" si="186">IF((P218-P210)&gt;0,P218-P210,"-")</f>
        <v>-</v>
      </c>
      <c r="R218" s="366"/>
      <c r="S218" s="82" t="str">
        <f>IFERROR(IF(VLOOKUP(E218,Beíró!B:T,18,FALSE)-D218=0,"ok","hiba"),"")</f>
        <v/>
      </c>
      <c r="T218" s="82" t="str">
        <f>IFERROR(IF(VLOOKUP(E218,Beíró!B:T,16,FALSE)-P218=0,"ok","hiba"),"")</f>
        <v/>
      </c>
    </row>
    <row r="219" spans="3:20" ht="14.25" hidden="1" customHeight="1" outlineLevel="1" x14ac:dyDescent="0.25">
      <c r="C219" s="364" t="s">
        <v>17</v>
      </c>
      <c r="D219" s="256">
        <v>10</v>
      </c>
      <c r="E219" s="256" t="str">
        <f>IFERROR(VLOOKUP(D219,'Eredmények rsz szerint'!R216:T230,2,FALSE),"")</f>
        <v/>
      </c>
      <c r="F219" s="255" t="str">
        <f>IFERROR(VLOOKUP($E219,Rajtlista!$B:$I,2,FALSE),"")</f>
        <v/>
      </c>
      <c r="G219" s="256" t="str">
        <f t="shared" si="178"/>
        <v>9.</v>
      </c>
      <c r="H219" s="256" t="str">
        <f>IFERROR(VLOOKUP($E219,Rajtlista!$B:$I,4,FALSE),"")</f>
        <v/>
      </c>
      <c r="I219" s="331" t="str">
        <f>IFERROR(VLOOKUP($E219,Rajtlista!$B:$I,5,FALSE),"")</f>
        <v/>
      </c>
      <c r="J219" s="331" t="str">
        <f>IFERROR(VLOOKUP($E219,Rajtlista!$B:$I,6,FALSE),"")</f>
        <v/>
      </c>
      <c r="K219" s="256" t="str">
        <f>IFERROR(VLOOKUP($E219,'Nevezési lista'!$C$4:$K$113,6,FALSE),"")</f>
        <v/>
      </c>
      <c r="L219" s="299" t="str">
        <f>IFERROR(VLOOKUP($E219,Beíró!$B:$T,10,FALSE),"")</f>
        <v/>
      </c>
      <c r="M219" s="300" t="str">
        <f>IFERROR(VLOOKUP($E219,Beíró!$B:$T,11,FALSE),"")</f>
        <v/>
      </c>
      <c r="N219" s="300" t="str">
        <f>IFERROR(VLOOKUP($E219,Beíró!$B:$T,12,FALSE),"")</f>
        <v/>
      </c>
      <c r="O219" s="301" t="str">
        <f>IFERROR(VLOOKUP($E219,Beíró!$B:$T,13,FALSE),"")</f>
        <v/>
      </c>
      <c r="P219" s="303">
        <f>IFERROR(VLOOKUP($E219,Beíró!$B:$T,17,FALSE),0)</f>
        <v>0</v>
      </c>
      <c r="Q219" s="365" t="str">
        <f t="shared" ref="Q219" si="187">IF((P219-P210)&gt;0,P219-P210,"-")</f>
        <v>-</v>
      </c>
      <c r="R219" s="366"/>
      <c r="S219" s="82" t="str">
        <f>IFERROR(IF(VLOOKUP(E219,Beíró!B:T,18,FALSE)-D219=0,"ok","hiba"),"")</f>
        <v/>
      </c>
      <c r="T219" s="82" t="str">
        <f>IFERROR(IF(VLOOKUP(E219,Beíró!B:T,16,FALSE)-P219=0,"ok","hiba"),"")</f>
        <v/>
      </c>
    </row>
    <row r="220" spans="3:20" ht="14.25" hidden="1" customHeight="1" outlineLevel="1" x14ac:dyDescent="0.25">
      <c r="C220" s="364" t="s">
        <v>18</v>
      </c>
      <c r="D220" s="256">
        <v>11</v>
      </c>
      <c r="E220" s="256" t="str">
        <f>IFERROR(VLOOKUP(D220,'Eredmények rsz szerint'!R216:T230,2,FALSE),"")</f>
        <v/>
      </c>
      <c r="F220" s="255" t="str">
        <f>IFERROR(VLOOKUP($E220,Rajtlista!$B:$I,2,FALSE),"")</f>
        <v/>
      </c>
      <c r="G220" s="256" t="str">
        <f t="shared" si="178"/>
        <v>10.</v>
      </c>
      <c r="H220" s="256" t="str">
        <f>IFERROR(VLOOKUP($E220,Rajtlista!$B:$I,4,FALSE),"")</f>
        <v/>
      </c>
      <c r="I220" s="331" t="str">
        <f>IFERROR(VLOOKUP($E220,Rajtlista!$B:$I,5,FALSE),"")</f>
        <v/>
      </c>
      <c r="J220" s="331" t="str">
        <f>IFERROR(VLOOKUP($E220,Rajtlista!$B:$I,6,FALSE),"")</f>
        <v/>
      </c>
      <c r="K220" s="256" t="str">
        <f>IFERROR(VLOOKUP($E220,'Nevezési lista'!$C$4:$K$113,6,FALSE),"")</f>
        <v/>
      </c>
      <c r="L220" s="299" t="str">
        <f>IFERROR(VLOOKUP($E220,Beíró!$B:$T,10,FALSE),"")</f>
        <v/>
      </c>
      <c r="M220" s="300" t="str">
        <f>IFERROR(VLOOKUP($E220,Beíró!$B:$T,11,FALSE),"")</f>
        <v/>
      </c>
      <c r="N220" s="300" t="str">
        <f>IFERROR(VLOOKUP($E220,Beíró!$B:$T,12,FALSE),"")</f>
        <v/>
      </c>
      <c r="O220" s="301" t="str">
        <f>IFERROR(VLOOKUP($E220,Beíró!$B:$T,13,FALSE),"")</f>
        <v/>
      </c>
      <c r="P220" s="303">
        <f>IFERROR(VLOOKUP($E220,Beíró!$B:$T,17,FALSE),0)</f>
        <v>0</v>
      </c>
      <c r="Q220" s="365" t="str">
        <f t="shared" ref="Q220" si="188">IF((P220-P210)&gt;0,P220-P210,"-")</f>
        <v>-</v>
      </c>
      <c r="R220" s="366"/>
      <c r="S220" s="82" t="str">
        <f>IFERROR(IF(VLOOKUP(E220,Beíró!B:T,18,FALSE)-D220=0,"ok","hiba"),"")</f>
        <v/>
      </c>
      <c r="T220" s="82" t="str">
        <f>IFERROR(IF(VLOOKUP(E220,Beíró!B:T,16,FALSE)-P220=0,"ok","hiba"),"")</f>
        <v/>
      </c>
    </row>
    <row r="221" spans="3:20" ht="14.25" hidden="1" customHeight="1" outlineLevel="1" x14ac:dyDescent="0.25">
      <c r="C221" s="364" t="s">
        <v>19</v>
      </c>
      <c r="D221" s="256">
        <v>12</v>
      </c>
      <c r="E221" s="256" t="str">
        <f>IFERROR(VLOOKUP(D221,'Eredmények rsz szerint'!R216:T230,2,FALSE),"")</f>
        <v/>
      </c>
      <c r="F221" s="255" t="str">
        <f>IFERROR(VLOOKUP($E221,Rajtlista!$B:$I,2,FALSE),"")</f>
        <v/>
      </c>
      <c r="G221" s="256" t="str">
        <f t="shared" si="178"/>
        <v>11.</v>
      </c>
      <c r="H221" s="256" t="str">
        <f>IFERROR(VLOOKUP($E221,Rajtlista!$B:$I,4,FALSE),"")</f>
        <v/>
      </c>
      <c r="I221" s="331" t="str">
        <f>IFERROR(VLOOKUP($E221,Rajtlista!$B:$I,5,FALSE),"")</f>
        <v/>
      </c>
      <c r="J221" s="331" t="str">
        <f>IFERROR(VLOOKUP($E221,Rajtlista!$B:$I,6,FALSE),"")</f>
        <v/>
      </c>
      <c r="K221" s="256" t="str">
        <f>IFERROR(VLOOKUP($E221,'Nevezési lista'!$C$4:$K$113,6,FALSE),"")</f>
        <v/>
      </c>
      <c r="L221" s="299" t="str">
        <f>IFERROR(VLOOKUP($E221,Beíró!$B:$T,10,FALSE),"")</f>
        <v/>
      </c>
      <c r="M221" s="300" t="str">
        <f>IFERROR(VLOOKUP($E221,Beíró!$B:$T,11,FALSE),"")</f>
        <v/>
      </c>
      <c r="N221" s="300" t="str">
        <f>IFERROR(VLOOKUP($E221,Beíró!$B:$T,12,FALSE),"")</f>
        <v/>
      </c>
      <c r="O221" s="301" t="str">
        <f>IFERROR(VLOOKUP($E221,Beíró!$B:$T,13,FALSE),"")</f>
        <v/>
      </c>
      <c r="P221" s="303">
        <f>IFERROR(VLOOKUP($E221,Beíró!$B:$T,17,FALSE),0)</f>
        <v>0</v>
      </c>
      <c r="Q221" s="365" t="str">
        <f t="shared" ref="Q221" si="189">IF((P221-P210)&gt;0,P221-P210,"-")</f>
        <v>-</v>
      </c>
      <c r="R221" s="366"/>
      <c r="S221" s="82" t="str">
        <f>IFERROR(IF(VLOOKUP(E221,Beíró!B:T,18,FALSE)-D221=0,"ok","hiba"),"")</f>
        <v/>
      </c>
      <c r="T221" s="82" t="str">
        <f>IFERROR(IF(VLOOKUP(E221,Beíró!B:T,16,FALSE)-P221=0,"ok","hiba"),"")</f>
        <v/>
      </c>
    </row>
    <row r="222" spans="3:20" ht="14.25" hidden="1" customHeight="1" outlineLevel="1" x14ac:dyDescent="0.25">
      <c r="C222" s="364" t="s">
        <v>20</v>
      </c>
      <c r="D222" s="256">
        <v>13</v>
      </c>
      <c r="E222" s="256" t="str">
        <f>IFERROR(VLOOKUP(D222,'Eredmények rsz szerint'!R216:T230,2,FALSE),"")</f>
        <v/>
      </c>
      <c r="F222" s="255" t="str">
        <f>IFERROR(VLOOKUP($E222,Rajtlista!$B:$I,2,FALSE),"")</f>
        <v/>
      </c>
      <c r="G222" s="256" t="str">
        <f t="shared" si="178"/>
        <v>12.</v>
      </c>
      <c r="H222" s="256" t="str">
        <f>IFERROR(VLOOKUP($E222,Rajtlista!$B:$I,4,FALSE),"")</f>
        <v/>
      </c>
      <c r="I222" s="331" t="str">
        <f>IFERROR(VLOOKUP($E222,Rajtlista!$B:$I,5,FALSE),"")</f>
        <v/>
      </c>
      <c r="J222" s="331" t="str">
        <f>IFERROR(VLOOKUP($E222,Rajtlista!$B:$I,6,FALSE),"")</f>
        <v/>
      </c>
      <c r="K222" s="256" t="str">
        <f>IFERROR(VLOOKUP($E222,'Nevezési lista'!$C$4:$K$113,6,FALSE),"")</f>
        <v/>
      </c>
      <c r="L222" s="299" t="str">
        <f>IFERROR(VLOOKUP($E222,Beíró!$B:$T,10,FALSE),"")</f>
        <v/>
      </c>
      <c r="M222" s="300" t="str">
        <f>IFERROR(VLOOKUP($E222,Beíró!$B:$T,11,FALSE),"")</f>
        <v/>
      </c>
      <c r="N222" s="300" t="str">
        <f>IFERROR(VLOOKUP($E222,Beíró!$B:$T,12,FALSE),"")</f>
        <v/>
      </c>
      <c r="O222" s="301" t="str">
        <f>IFERROR(VLOOKUP($E222,Beíró!$B:$T,13,FALSE),"")</f>
        <v/>
      </c>
      <c r="P222" s="303">
        <f>IFERROR(VLOOKUP($E222,Beíró!$B:$T,17,FALSE),0)</f>
        <v>0</v>
      </c>
      <c r="Q222" s="365" t="str">
        <f t="shared" ref="Q222" si="190">IF((P222-P210)&gt;0,P222-P210,"-")</f>
        <v>-</v>
      </c>
      <c r="R222" s="366"/>
      <c r="S222" s="82" t="str">
        <f>IFERROR(IF(VLOOKUP(E222,Beíró!B:T,18,FALSE)-D222=0,"ok","hiba"),"")</f>
        <v/>
      </c>
      <c r="T222" s="82" t="str">
        <f>IFERROR(IF(VLOOKUP(E222,Beíró!B:T,16,FALSE)-P222=0,"ok","hiba"),"")</f>
        <v/>
      </c>
    </row>
    <row r="223" spans="3:20" ht="14.25" hidden="1" customHeight="1" outlineLevel="1" x14ac:dyDescent="0.25">
      <c r="C223" s="364" t="s">
        <v>21</v>
      </c>
      <c r="D223" s="256">
        <v>14</v>
      </c>
      <c r="E223" s="256" t="str">
        <f>IFERROR(VLOOKUP(D223,'Eredmények rsz szerint'!R216:T230,2,FALSE),"")</f>
        <v/>
      </c>
      <c r="F223" s="255" t="str">
        <f>IFERROR(VLOOKUP($E223,Rajtlista!$B:$I,2,FALSE),"")</f>
        <v/>
      </c>
      <c r="G223" s="256" t="str">
        <f t="shared" si="178"/>
        <v>13.</v>
      </c>
      <c r="H223" s="256" t="str">
        <f>IFERROR(VLOOKUP($E223,Rajtlista!$B:$I,4,FALSE),"")</f>
        <v/>
      </c>
      <c r="I223" s="331" t="str">
        <f>IFERROR(VLOOKUP($E223,Rajtlista!$B:$I,5,FALSE),"")</f>
        <v/>
      </c>
      <c r="J223" s="331" t="str">
        <f>IFERROR(VLOOKUP($E223,Rajtlista!$B:$I,6,FALSE),"")</f>
        <v/>
      </c>
      <c r="K223" s="256" t="str">
        <f>IFERROR(VLOOKUP($E223,'Nevezési lista'!$C$4:$K$113,6,FALSE),"")</f>
        <v/>
      </c>
      <c r="L223" s="299" t="str">
        <f>IFERROR(VLOOKUP($E223,Beíró!$B:$T,10,FALSE),"")</f>
        <v/>
      </c>
      <c r="M223" s="300" t="str">
        <f>IFERROR(VLOOKUP($E223,Beíró!$B:$T,11,FALSE),"")</f>
        <v/>
      </c>
      <c r="N223" s="300" t="str">
        <f>IFERROR(VLOOKUP($E223,Beíró!$B:$T,12,FALSE),"")</f>
        <v/>
      </c>
      <c r="O223" s="301" t="str">
        <f>IFERROR(VLOOKUP($E223,Beíró!$B:$T,13,FALSE),"")</f>
        <v/>
      </c>
      <c r="P223" s="303">
        <f>IFERROR(VLOOKUP($E223,Beíró!$B:$T,17,FALSE),0)</f>
        <v>0</v>
      </c>
      <c r="Q223" s="365" t="str">
        <f t="shared" ref="Q223" si="191">IF((P223-P210)&gt;0,P223-P210,"-")</f>
        <v>-</v>
      </c>
      <c r="R223" s="366"/>
      <c r="S223" s="82" t="str">
        <f>IFERROR(IF(VLOOKUP(E223,Beíró!B:T,18,FALSE)-D223=0,"ok","hiba"),"")</f>
        <v/>
      </c>
      <c r="T223" s="82" t="str">
        <f>IFERROR(IF(VLOOKUP(E223,Beíró!B:T,16,FALSE)-P223=0,"ok","hiba"),"")</f>
        <v/>
      </c>
    </row>
    <row r="224" spans="3:20" ht="14.25" hidden="1" customHeight="1" outlineLevel="1" x14ac:dyDescent="0.25">
      <c r="C224" s="364" t="s">
        <v>22</v>
      </c>
      <c r="D224" s="256">
        <v>15</v>
      </c>
      <c r="E224" s="256" t="str">
        <f>IFERROR(VLOOKUP(D224,'Eredmények rsz szerint'!R216:T230,2,FALSE),"")</f>
        <v/>
      </c>
      <c r="F224" s="255" t="str">
        <f>IFERROR(VLOOKUP($E224,Rajtlista!$B:$I,2,FALSE),"")</f>
        <v/>
      </c>
      <c r="G224" s="256" t="str">
        <f t="shared" si="178"/>
        <v>14.</v>
      </c>
      <c r="H224" s="256" t="str">
        <f>IFERROR(VLOOKUP($E224,Rajtlista!$B:$I,4,FALSE),"")</f>
        <v/>
      </c>
      <c r="I224" s="331" t="str">
        <f>IFERROR(VLOOKUP($E224,Rajtlista!$B:$I,5,FALSE),"")</f>
        <v/>
      </c>
      <c r="J224" s="331" t="str">
        <f>IFERROR(VLOOKUP($E224,Rajtlista!$B:$I,6,FALSE),"")</f>
        <v/>
      </c>
      <c r="K224" s="256" t="str">
        <f>IFERROR(VLOOKUP($E224,'Nevezési lista'!$C$4:$K$113,6,FALSE),"")</f>
        <v/>
      </c>
      <c r="L224" s="299" t="str">
        <f>IFERROR(VLOOKUP($E224,Beíró!$B:$T,10,FALSE),"")</f>
        <v/>
      </c>
      <c r="M224" s="300" t="str">
        <f>IFERROR(VLOOKUP($E224,Beíró!$B:$T,11,FALSE),"")</f>
        <v/>
      </c>
      <c r="N224" s="300" t="str">
        <f>IFERROR(VLOOKUP($E224,Beíró!$B:$T,12,FALSE),"")</f>
        <v/>
      </c>
      <c r="O224" s="301" t="str">
        <f>IFERROR(VLOOKUP($E224,Beíró!$B:$T,13,FALSE),"")</f>
        <v/>
      </c>
      <c r="P224" s="303">
        <f>IFERROR(VLOOKUP($E224,Beíró!$B:$T,17,FALSE),0)</f>
        <v>0</v>
      </c>
      <c r="Q224" s="365" t="str">
        <f t="shared" ref="Q224" si="192">IF((P224-P210)&gt;0,P224-P210,"-")</f>
        <v>-</v>
      </c>
      <c r="R224" s="366"/>
      <c r="S224" s="82" t="str">
        <f>IFERROR(IF(VLOOKUP(E224,Beíró!B:T,18,FALSE)-D224=0,"ok","hiba"),"")</f>
        <v/>
      </c>
      <c r="T224" s="82" t="str">
        <f>IFERROR(IF(VLOOKUP(E224,Beíró!B:T,16,FALSE)-P224=0,"ok","hiba"),"")</f>
        <v/>
      </c>
    </row>
    <row r="225" spans="3:20" ht="14.25" customHeight="1" outlineLevel="1" thickBot="1" x14ac:dyDescent="0.3">
      <c r="C225" s="334"/>
      <c r="D225" s="336"/>
      <c r="E225" s="367">
        <v>0</v>
      </c>
      <c r="F225" s="335"/>
      <c r="G225" s="336"/>
      <c r="H225" s="336"/>
      <c r="I225" s="336"/>
      <c r="J225" s="336"/>
      <c r="K225" s="336"/>
      <c r="L225" s="337"/>
      <c r="M225" s="337"/>
      <c r="N225" s="337"/>
      <c r="O225" s="337"/>
      <c r="P225" s="339"/>
      <c r="Q225" s="368"/>
      <c r="R225" s="357"/>
      <c r="S225" s="82" t="str">
        <f>IFERROR(IF(VLOOKUP(E225,Beíró!B:T,18,FALSE)-D225=0,"ok","hiba"),"")</f>
        <v>ok</v>
      </c>
      <c r="T225" s="82" t="str">
        <f>IFERROR(IF(VLOOKUP(E225,Beíró!B:T,16,FALSE)-P225=0,"ok","hiba"),"")</f>
        <v>ok</v>
      </c>
    </row>
    <row r="226" spans="3:20" s="359" customFormat="1" ht="14.25" customHeight="1" x14ac:dyDescent="0.25">
      <c r="C226" s="369"/>
      <c r="D226" s="370"/>
      <c r="E226" s="370">
        <f>+Rajtlista!B232</f>
        <v>0</v>
      </c>
      <c r="F226" s="371"/>
      <c r="G226" s="370"/>
      <c r="H226" s="370"/>
      <c r="I226" s="370"/>
      <c r="J226" s="372"/>
      <c r="K226" s="373" t="str">
        <f>IFERROR(VLOOKUP($E226,'Nevezési lista'!C233:K333,6,FALSE),"")</f>
        <v/>
      </c>
      <c r="L226" s="374" t="e">
        <f>'Lövészet beíró'!G226</f>
        <v>#N/A</v>
      </c>
      <c r="M226" s="281" t="e">
        <f>'Lövészet beíró'!H226</f>
        <v>#N/A</v>
      </c>
      <c r="N226" s="281" t="e">
        <f>'Lövészet beíró'!I226</f>
        <v>#N/A</v>
      </c>
      <c r="O226" s="282" t="e">
        <f>'Lövészet beíró'!J226</f>
        <v>#N/A</v>
      </c>
      <c r="P226" s="375"/>
      <c r="Q226" s="376"/>
      <c r="R226" s="357"/>
      <c r="S226" s="358" t="str">
        <f>IFERROR(IF(VLOOKUP(E226,Beíró!B:T,18,FALSE)-D226=0,"ok","hiba"),"")</f>
        <v>ok</v>
      </c>
      <c r="T226" s="358" t="str">
        <f>IFERROR(IF(VLOOKUP(E226,Beíró!B:T,16,FALSE)-P226=0,"ok","hiba"),"")</f>
        <v>ok</v>
      </c>
    </row>
    <row r="227" spans="3:20" ht="14.25" hidden="1" customHeight="1" outlineLevel="1" x14ac:dyDescent="0.25">
      <c r="C227" s="360" t="s">
        <v>5</v>
      </c>
      <c r="D227" s="288">
        <v>1</v>
      </c>
      <c r="E227" s="253" t="str">
        <f>IFERROR(VLOOKUP(D227,'Eredmények rsz szerint'!R233:T247,2,FALSE),"")</f>
        <v/>
      </c>
      <c r="F227" s="287" t="str">
        <f>IFERROR(VLOOKUP($E227,Rajtlista!$B:$I,2,FALSE),"")</f>
        <v/>
      </c>
      <c r="G227" s="288">
        <f>+C226</f>
        <v>0</v>
      </c>
      <c r="H227" s="288" t="str">
        <f>IFERROR(VLOOKUP($E227,Rajtlista!$B:$I,4,FALSE),"")</f>
        <v/>
      </c>
      <c r="I227" s="328" t="str">
        <f>IFERROR(VLOOKUP($E227,Rajtlista!$B:$I,5,FALSE),"")</f>
        <v/>
      </c>
      <c r="J227" s="328" t="str">
        <f>IFERROR(VLOOKUP($E227,Rajtlista!$B:$I,6,FALSE),"")</f>
        <v/>
      </c>
      <c r="K227" s="288" t="str">
        <f>IFERROR(VLOOKUP($E227,'Nevezési lista'!$C$4:$K$113,6,FALSE),"")</f>
        <v/>
      </c>
      <c r="L227" s="291" t="str">
        <f>IFERROR(VLOOKUP($E227,Beíró!$B:$T,10,FALSE),"")</f>
        <v/>
      </c>
      <c r="M227" s="292" t="str">
        <f>IFERROR(VLOOKUP($E227,Beíró!$B:$T,11,FALSE),"")</f>
        <v/>
      </c>
      <c r="N227" s="292" t="str">
        <f>IFERROR(VLOOKUP($E227,Beíró!$B:$T,12,FALSE),"")</f>
        <v/>
      </c>
      <c r="O227" s="293" t="str">
        <f>IFERROR(VLOOKUP($E227,Beíró!$B:$T,13,FALSE),"")</f>
        <v/>
      </c>
      <c r="P227" s="295">
        <f>IFERROR(VLOOKUP($E227,Beíró!$B:$T,17,FALSE),0)</f>
        <v>0</v>
      </c>
      <c r="Q227" s="362" t="str">
        <f t="shared" ref="Q227" si="193">IF((P227-P227)&gt;0,P227-P227,"-")</f>
        <v>-</v>
      </c>
      <c r="R227" s="363"/>
      <c r="S227" s="82" t="str">
        <f>IFERROR(IF(VLOOKUP(E227,Beíró!B:T,18,FALSE)-D227=0,"ok","hiba"),"")</f>
        <v/>
      </c>
      <c r="T227" s="82" t="str">
        <f>IFERROR(IF(VLOOKUP(E227,Beíró!B:T,16,FALSE)-P227=0,"ok","hiba"),"")</f>
        <v/>
      </c>
    </row>
    <row r="228" spans="3:20" ht="14.25" hidden="1" customHeight="1" outlineLevel="1" x14ac:dyDescent="0.25">
      <c r="C228" s="364" t="s">
        <v>6</v>
      </c>
      <c r="D228" s="256">
        <v>2</v>
      </c>
      <c r="E228" s="256" t="str">
        <f>IFERROR(VLOOKUP(D228,'Eredmények rsz szerint'!R233:T247,2,FALSE),"")</f>
        <v/>
      </c>
      <c r="F228" s="255" t="str">
        <f>IFERROR(VLOOKUP($E228,Rajtlista!$B:$I,2,FALSE),"")</f>
        <v/>
      </c>
      <c r="G228" s="256" t="str">
        <f t="shared" ref="G228:G241" si="194">+C227</f>
        <v>I.</v>
      </c>
      <c r="H228" s="256" t="str">
        <f>IFERROR(VLOOKUP($E228,Rajtlista!$B:$I,4,FALSE),"")</f>
        <v/>
      </c>
      <c r="I228" s="331" t="str">
        <f>IFERROR(VLOOKUP($E228,Rajtlista!$B:$I,5,FALSE),"")</f>
        <v/>
      </c>
      <c r="J228" s="331" t="str">
        <f>IFERROR(VLOOKUP($E228,Rajtlista!$B:$I,6,FALSE),"")</f>
        <v/>
      </c>
      <c r="K228" s="256" t="str">
        <f>IFERROR(VLOOKUP($E228,'Nevezési lista'!$C$4:$K$113,6,FALSE),"")</f>
        <v/>
      </c>
      <c r="L228" s="299" t="str">
        <f>IFERROR(VLOOKUP($E228,Beíró!$B:$T,10,FALSE),"")</f>
        <v/>
      </c>
      <c r="M228" s="300" t="str">
        <f>IFERROR(VLOOKUP($E228,Beíró!$B:$T,11,FALSE),"")</f>
        <v/>
      </c>
      <c r="N228" s="300" t="str">
        <f>IFERROR(VLOOKUP($E228,Beíró!$B:$T,12,FALSE),"")</f>
        <v/>
      </c>
      <c r="O228" s="301" t="str">
        <f>IFERROR(VLOOKUP($E228,Beíró!$B:$T,13,FALSE),"")</f>
        <v/>
      </c>
      <c r="P228" s="303">
        <f>IFERROR(VLOOKUP($E228,Beíró!$B:$T,17,FALSE),0)</f>
        <v>0</v>
      </c>
      <c r="Q228" s="365" t="str">
        <f t="shared" ref="Q228" si="195">IF((P228-P227)&gt;0,P228-P227,"-")</f>
        <v>-</v>
      </c>
      <c r="R228" s="366"/>
      <c r="S228" s="82" t="str">
        <f>IFERROR(IF(VLOOKUP(E228,Beíró!B:T,18,FALSE)-D228=0,"ok","hiba"),"")</f>
        <v/>
      </c>
      <c r="T228" s="82" t="str">
        <f>IFERROR(IF(VLOOKUP(E228,Beíró!B:T,16,FALSE)-P228=0,"ok","hiba"),"")</f>
        <v/>
      </c>
    </row>
    <row r="229" spans="3:20" ht="14.25" hidden="1" customHeight="1" outlineLevel="1" x14ac:dyDescent="0.25">
      <c r="C229" s="364" t="s">
        <v>10</v>
      </c>
      <c r="D229" s="256">
        <v>3</v>
      </c>
      <c r="E229" s="256" t="str">
        <f>IFERROR(VLOOKUP(D229,'Eredmények rsz szerint'!R233:T247,2,FALSE),"")</f>
        <v/>
      </c>
      <c r="F229" s="255" t="str">
        <f>IFERROR(VLOOKUP($E229,Rajtlista!$B:$I,2,FALSE),"")</f>
        <v/>
      </c>
      <c r="G229" s="256" t="str">
        <f t="shared" si="194"/>
        <v>II.</v>
      </c>
      <c r="H229" s="256" t="str">
        <f>IFERROR(VLOOKUP($E229,Rajtlista!$B:$I,4,FALSE),"")</f>
        <v/>
      </c>
      <c r="I229" s="331" t="str">
        <f>IFERROR(VLOOKUP($E229,Rajtlista!$B:$I,5,FALSE),"")</f>
        <v/>
      </c>
      <c r="J229" s="331" t="str">
        <f>IFERROR(VLOOKUP($E229,Rajtlista!$B:$I,6,FALSE),"")</f>
        <v/>
      </c>
      <c r="K229" s="256" t="str">
        <f>IFERROR(VLOOKUP($E229,'Nevezési lista'!$C$4:$K$113,6,FALSE),"")</f>
        <v/>
      </c>
      <c r="L229" s="299" t="str">
        <f>IFERROR(VLOOKUP($E229,Beíró!$B:$T,10,FALSE),"")</f>
        <v/>
      </c>
      <c r="M229" s="300" t="str">
        <f>IFERROR(VLOOKUP($E229,Beíró!$B:$T,11,FALSE),"")</f>
        <v/>
      </c>
      <c r="N229" s="300" t="str">
        <f>IFERROR(VLOOKUP($E229,Beíró!$B:$T,12,FALSE),"")</f>
        <v/>
      </c>
      <c r="O229" s="301" t="str">
        <f>IFERROR(VLOOKUP($E229,Beíró!$B:$T,13,FALSE),"")</f>
        <v/>
      </c>
      <c r="P229" s="303">
        <f>IFERROR(VLOOKUP($E229,Beíró!$B:$T,17,FALSE),0)</f>
        <v>0</v>
      </c>
      <c r="Q229" s="365" t="str">
        <f t="shared" ref="Q229" si="196">IF((P229-P227)&gt;0,P229-P227,"-")</f>
        <v>-</v>
      </c>
      <c r="R229" s="366"/>
      <c r="S229" s="82" t="str">
        <f>IFERROR(IF(VLOOKUP(E229,Beíró!B:T,18,FALSE)-D229=0,"ok","hiba"),"")</f>
        <v/>
      </c>
      <c r="T229" s="82" t="str">
        <f>IFERROR(IF(VLOOKUP(E229,Beíró!B:T,16,FALSE)-P229=0,"ok","hiba"),"")</f>
        <v/>
      </c>
    </row>
    <row r="230" spans="3:20" ht="14.25" hidden="1" customHeight="1" outlineLevel="1" x14ac:dyDescent="0.25">
      <c r="C230" s="364" t="s">
        <v>11</v>
      </c>
      <c r="D230" s="256">
        <v>4</v>
      </c>
      <c r="E230" s="256" t="str">
        <f>IFERROR(VLOOKUP(D230,'Eredmények rsz szerint'!R233:T247,2,FALSE),"")</f>
        <v/>
      </c>
      <c r="F230" s="255" t="str">
        <f>IFERROR(VLOOKUP($E230,Rajtlista!$B:$I,2,FALSE),"")</f>
        <v/>
      </c>
      <c r="G230" s="256" t="str">
        <f t="shared" si="194"/>
        <v>III.</v>
      </c>
      <c r="H230" s="256" t="str">
        <f>IFERROR(VLOOKUP($E230,Rajtlista!$B:$I,4,FALSE),"")</f>
        <v/>
      </c>
      <c r="I230" s="331" t="str">
        <f>IFERROR(VLOOKUP($E230,Rajtlista!$B:$I,5,FALSE),"")</f>
        <v/>
      </c>
      <c r="J230" s="331" t="str">
        <f>IFERROR(VLOOKUP($E230,Rajtlista!$B:$I,6,FALSE),"")</f>
        <v/>
      </c>
      <c r="K230" s="256" t="str">
        <f>IFERROR(VLOOKUP($E230,'Nevezési lista'!$C$4:$K$113,6,FALSE),"")</f>
        <v/>
      </c>
      <c r="L230" s="299" t="str">
        <f>IFERROR(VLOOKUP($E230,Beíró!$B:$T,10,FALSE),"")</f>
        <v/>
      </c>
      <c r="M230" s="300" t="str">
        <f>IFERROR(VLOOKUP($E230,Beíró!$B:$T,11,FALSE),"")</f>
        <v/>
      </c>
      <c r="N230" s="300" t="str">
        <f>IFERROR(VLOOKUP($E230,Beíró!$B:$T,12,FALSE),"")</f>
        <v/>
      </c>
      <c r="O230" s="301" t="str">
        <f>IFERROR(VLOOKUP($E230,Beíró!$B:$T,13,FALSE),"")</f>
        <v/>
      </c>
      <c r="P230" s="303">
        <f>IFERROR(VLOOKUP($E230,Beíró!$B:$T,17,FALSE),0)</f>
        <v>0</v>
      </c>
      <c r="Q230" s="365" t="str">
        <f t="shared" ref="Q230" si="197">IF((P230-P227)&gt;0,P230-P227,"-")</f>
        <v>-</v>
      </c>
      <c r="R230" s="366"/>
      <c r="S230" s="82" t="str">
        <f>IFERROR(IF(VLOOKUP(E230,Beíró!B:T,18,FALSE)-D230=0,"ok","hiba"),"")</f>
        <v/>
      </c>
      <c r="T230" s="82" t="str">
        <f>IFERROR(IF(VLOOKUP(E230,Beíró!B:T,16,FALSE)-P230=0,"ok","hiba"),"")</f>
        <v/>
      </c>
    </row>
    <row r="231" spans="3:20" ht="14.25" hidden="1" customHeight="1" outlineLevel="1" x14ac:dyDescent="0.25">
      <c r="C231" s="364" t="s">
        <v>12</v>
      </c>
      <c r="D231" s="256">
        <v>5</v>
      </c>
      <c r="E231" s="256" t="str">
        <f>IFERROR(VLOOKUP(D231,'Eredmények rsz szerint'!R233:T247,2,FALSE),"")</f>
        <v/>
      </c>
      <c r="F231" s="255" t="str">
        <f>IFERROR(VLOOKUP($E231,Rajtlista!$B:$I,2,FALSE),"")</f>
        <v/>
      </c>
      <c r="G231" s="256" t="str">
        <f t="shared" si="194"/>
        <v>4.</v>
      </c>
      <c r="H231" s="256" t="str">
        <f>IFERROR(VLOOKUP($E231,Rajtlista!$B:$I,4,FALSE),"")</f>
        <v/>
      </c>
      <c r="I231" s="331" t="str">
        <f>IFERROR(VLOOKUP($E231,Rajtlista!$B:$I,5,FALSE),"")</f>
        <v/>
      </c>
      <c r="J231" s="331" t="str">
        <f>IFERROR(VLOOKUP($E231,Rajtlista!$B:$I,6,FALSE),"")</f>
        <v/>
      </c>
      <c r="K231" s="256" t="str">
        <f>IFERROR(VLOOKUP($E231,'Nevezési lista'!$C$4:$K$113,6,FALSE),"")</f>
        <v/>
      </c>
      <c r="L231" s="299" t="str">
        <f>IFERROR(VLOOKUP($E231,Beíró!$B:$T,10,FALSE),"")</f>
        <v/>
      </c>
      <c r="M231" s="300" t="str">
        <f>IFERROR(VLOOKUP($E231,Beíró!$B:$T,11,FALSE),"")</f>
        <v/>
      </c>
      <c r="N231" s="300" t="str">
        <f>IFERROR(VLOOKUP($E231,Beíró!$B:$T,12,FALSE),"")</f>
        <v/>
      </c>
      <c r="O231" s="301" t="str">
        <f>IFERROR(VLOOKUP($E231,Beíró!$B:$T,13,FALSE),"")</f>
        <v/>
      </c>
      <c r="P231" s="303">
        <f>IFERROR(VLOOKUP($E231,Beíró!$B:$T,17,FALSE),0)</f>
        <v>0</v>
      </c>
      <c r="Q231" s="365" t="str">
        <f t="shared" ref="Q231" si="198">IF((P231-P227)&gt;0,P231-P227,"-")</f>
        <v>-</v>
      </c>
      <c r="R231" s="366"/>
      <c r="S231" s="82" t="str">
        <f>IFERROR(IF(VLOOKUP(E231,Beíró!B:T,18,FALSE)-D231=0,"ok","hiba"),"")</f>
        <v/>
      </c>
      <c r="T231" s="82" t="str">
        <f>IFERROR(IF(VLOOKUP(E231,Beíró!B:T,16,FALSE)-P231=0,"ok","hiba"),"")</f>
        <v/>
      </c>
    </row>
    <row r="232" spans="3:20" ht="14.25" hidden="1" customHeight="1" outlineLevel="1" x14ac:dyDescent="0.25">
      <c r="C232" s="364" t="s">
        <v>13</v>
      </c>
      <c r="D232" s="256">
        <v>6</v>
      </c>
      <c r="E232" s="256" t="str">
        <f>IFERROR(VLOOKUP(D232,'Eredmények rsz szerint'!R233:T247,2,FALSE),"")</f>
        <v/>
      </c>
      <c r="F232" s="255" t="str">
        <f>IFERROR(VLOOKUP($E232,Rajtlista!$B:$I,2,FALSE),"")</f>
        <v/>
      </c>
      <c r="G232" s="256" t="str">
        <f t="shared" si="194"/>
        <v>5.</v>
      </c>
      <c r="H232" s="256" t="str">
        <f>IFERROR(VLOOKUP($E232,Rajtlista!$B:$I,4,FALSE),"")</f>
        <v/>
      </c>
      <c r="I232" s="331" t="str">
        <f>IFERROR(VLOOKUP($E232,Rajtlista!$B:$I,5,FALSE),"")</f>
        <v/>
      </c>
      <c r="J232" s="331" t="str">
        <f>IFERROR(VLOOKUP($E232,Rajtlista!$B:$I,6,FALSE),"")</f>
        <v/>
      </c>
      <c r="K232" s="256" t="str">
        <f>IFERROR(VLOOKUP($E232,'Nevezési lista'!$C$4:$K$113,6,FALSE),"")</f>
        <v/>
      </c>
      <c r="L232" s="299" t="str">
        <f>IFERROR(VLOOKUP($E232,Beíró!$B:$T,10,FALSE),"")</f>
        <v/>
      </c>
      <c r="M232" s="300" t="str">
        <f>IFERROR(VLOOKUP($E232,Beíró!$B:$T,11,FALSE),"")</f>
        <v/>
      </c>
      <c r="N232" s="300" t="str">
        <f>IFERROR(VLOOKUP($E232,Beíró!$B:$T,12,FALSE),"")</f>
        <v/>
      </c>
      <c r="O232" s="301" t="str">
        <f>IFERROR(VLOOKUP($E232,Beíró!$B:$T,13,FALSE),"")</f>
        <v/>
      </c>
      <c r="P232" s="303">
        <f>IFERROR(VLOOKUP($E232,Beíró!$B:$T,17,FALSE),0)</f>
        <v>0</v>
      </c>
      <c r="Q232" s="365" t="str">
        <f t="shared" ref="Q232" si="199">IF((P232-P227)&gt;0,P232-P227,"-")</f>
        <v>-</v>
      </c>
      <c r="R232" s="366"/>
      <c r="S232" s="82" t="str">
        <f>IFERROR(IF(VLOOKUP(E232,Beíró!B:T,18,FALSE)-D232=0,"ok","hiba"),"")</f>
        <v/>
      </c>
      <c r="T232" s="82" t="str">
        <f>IFERROR(IF(VLOOKUP(E232,Beíró!B:T,16,FALSE)-P232=0,"ok","hiba"),"")</f>
        <v/>
      </c>
    </row>
    <row r="233" spans="3:20" ht="14.25" hidden="1" customHeight="1" outlineLevel="1" x14ac:dyDescent="0.25">
      <c r="C233" s="364" t="s">
        <v>14</v>
      </c>
      <c r="D233" s="256">
        <v>7</v>
      </c>
      <c r="E233" s="256" t="str">
        <f>IFERROR(VLOOKUP(D233,'Eredmények rsz szerint'!R233:T247,2,FALSE),"")</f>
        <v/>
      </c>
      <c r="F233" s="255" t="str">
        <f>IFERROR(VLOOKUP($E233,Rajtlista!$B:$I,2,FALSE),"")</f>
        <v/>
      </c>
      <c r="G233" s="256" t="str">
        <f t="shared" si="194"/>
        <v>6.</v>
      </c>
      <c r="H233" s="256" t="str">
        <f>IFERROR(VLOOKUP($E233,Rajtlista!$B:$I,4,FALSE),"")</f>
        <v/>
      </c>
      <c r="I233" s="331" t="str">
        <f>IFERROR(VLOOKUP($E233,Rajtlista!$B:$I,5,FALSE),"")</f>
        <v/>
      </c>
      <c r="J233" s="331" t="str">
        <f>IFERROR(VLOOKUP($E233,Rajtlista!$B:$I,6,FALSE),"")</f>
        <v/>
      </c>
      <c r="K233" s="256" t="str">
        <f>IFERROR(VLOOKUP($E233,'Nevezési lista'!$C$4:$K$113,6,FALSE),"")</f>
        <v/>
      </c>
      <c r="L233" s="299" t="str">
        <f>IFERROR(VLOOKUP($E233,Beíró!$B:$T,10,FALSE),"")</f>
        <v/>
      </c>
      <c r="M233" s="300" t="str">
        <f>IFERROR(VLOOKUP($E233,Beíró!$B:$T,11,FALSE),"")</f>
        <v/>
      </c>
      <c r="N233" s="300" t="str">
        <f>IFERROR(VLOOKUP($E233,Beíró!$B:$T,12,FALSE),"")</f>
        <v/>
      </c>
      <c r="O233" s="301" t="str">
        <f>IFERROR(VLOOKUP($E233,Beíró!$B:$T,13,FALSE),"")</f>
        <v/>
      </c>
      <c r="P233" s="303">
        <f>IFERROR(VLOOKUP($E233,Beíró!$B:$T,17,FALSE),0)</f>
        <v>0</v>
      </c>
      <c r="Q233" s="365" t="str">
        <f t="shared" ref="Q233" si="200">IF((P233-P227)&gt;0,P233-P227,"-")</f>
        <v>-</v>
      </c>
      <c r="R233" s="366"/>
      <c r="S233" s="82" t="str">
        <f>IFERROR(IF(VLOOKUP(E233,Beíró!B:T,18,FALSE)-D233=0,"ok","hiba"),"")</f>
        <v/>
      </c>
      <c r="T233" s="82" t="str">
        <f>IFERROR(IF(VLOOKUP(E233,Beíró!B:T,16,FALSE)-P233=0,"ok","hiba"),"")</f>
        <v/>
      </c>
    </row>
    <row r="234" spans="3:20" ht="14.25" hidden="1" customHeight="1" outlineLevel="1" x14ac:dyDescent="0.25">
      <c r="C234" s="364" t="s">
        <v>15</v>
      </c>
      <c r="D234" s="256">
        <v>8</v>
      </c>
      <c r="E234" s="256" t="str">
        <f>IFERROR(VLOOKUP(D234,'Eredmények rsz szerint'!R233:T247,2,FALSE),"")</f>
        <v/>
      </c>
      <c r="F234" s="255" t="str">
        <f>IFERROR(VLOOKUP($E234,Rajtlista!$B:$I,2,FALSE),"")</f>
        <v/>
      </c>
      <c r="G234" s="256" t="str">
        <f t="shared" si="194"/>
        <v>7.</v>
      </c>
      <c r="H234" s="256" t="str">
        <f>IFERROR(VLOOKUP($E234,Rajtlista!$B:$I,4,FALSE),"")</f>
        <v/>
      </c>
      <c r="I234" s="331" t="str">
        <f>IFERROR(VLOOKUP($E234,Rajtlista!$B:$I,5,FALSE),"")</f>
        <v/>
      </c>
      <c r="J234" s="331" t="str">
        <f>IFERROR(VLOOKUP($E234,Rajtlista!$B:$I,6,FALSE),"")</f>
        <v/>
      </c>
      <c r="K234" s="256" t="str">
        <f>IFERROR(VLOOKUP($E234,'Nevezési lista'!$C$4:$K$113,6,FALSE),"")</f>
        <v/>
      </c>
      <c r="L234" s="299" t="str">
        <f>IFERROR(VLOOKUP($E234,Beíró!$B:$T,10,FALSE),"")</f>
        <v/>
      </c>
      <c r="M234" s="300" t="str">
        <f>IFERROR(VLOOKUP($E234,Beíró!$B:$T,11,FALSE),"")</f>
        <v/>
      </c>
      <c r="N234" s="300" t="str">
        <f>IFERROR(VLOOKUP($E234,Beíró!$B:$T,12,FALSE),"")</f>
        <v/>
      </c>
      <c r="O234" s="301" t="str">
        <f>IFERROR(VLOOKUP($E234,Beíró!$B:$T,13,FALSE),"")</f>
        <v/>
      </c>
      <c r="P234" s="303">
        <f>IFERROR(VLOOKUP($E234,Beíró!$B:$T,17,FALSE),0)</f>
        <v>0</v>
      </c>
      <c r="Q234" s="365" t="str">
        <f t="shared" ref="Q234" si="201">IF((P234-P227)&gt;0,P234-P227,"-")</f>
        <v>-</v>
      </c>
      <c r="R234" s="366"/>
      <c r="S234" s="82" t="str">
        <f>IFERROR(IF(VLOOKUP(E234,Beíró!B:T,18,FALSE)-D234=0,"ok","hiba"),"")</f>
        <v/>
      </c>
      <c r="T234" s="82" t="str">
        <f>IFERROR(IF(VLOOKUP(E234,Beíró!B:T,16,FALSE)-P234=0,"ok","hiba"),"")</f>
        <v/>
      </c>
    </row>
    <row r="235" spans="3:20" ht="14.25" hidden="1" customHeight="1" outlineLevel="1" x14ac:dyDescent="0.25">
      <c r="C235" s="364" t="s">
        <v>16</v>
      </c>
      <c r="D235" s="256">
        <v>9</v>
      </c>
      <c r="E235" s="256" t="str">
        <f>IFERROR(VLOOKUP(D235,'Eredmények rsz szerint'!R233:T247,2,FALSE),"")</f>
        <v/>
      </c>
      <c r="F235" s="255" t="str">
        <f>IFERROR(VLOOKUP($E235,Rajtlista!$B:$I,2,FALSE),"")</f>
        <v/>
      </c>
      <c r="G235" s="256" t="str">
        <f t="shared" si="194"/>
        <v>8.</v>
      </c>
      <c r="H235" s="256" t="str">
        <f>IFERROR(VLOOKUP($E235,Rajtlista!$B:$I,4,FALSE),"")</f>
        <v/>
      </c>
      <c r="I235" s="331" t="str">
        <f>IFERROR(VLOOKUP($E235,Rajtlista!$B:$I,5,FALSE),"")</f>
        <v/>
      </c>
      <c r="J235" s="331" t="str">
        <f>IFERROR(VLOOKUP($E235,Rajtlista!$B:$I,6,FALSE),"")</f>
        <v/>
      </c>
      <c r="K235" s="256" t="str">
        <f>IFERROR(VLOOKUP($E235,'Nevezési lista'!$C$4:$K$113,6,FALSE),"")</f>
        <v/>
      </c>
      <c r="L235" s="299" t="str">
        <f>IFERROR(VLOOKUP($E235,Beíró!$B:$T,10,FALSE),"")</f>
        <v/>
      </c>
      <c r="M235" s="300" t="str">
        <f>IFERROR(VLOOKUP($E235,Beíró!$B:$T,11,FALSE),"")</f>
        <v/>
      </c>
      <c r="N235" s="300" t="str">
        <f>IFERROR(VLOOKUP($E235,Beíró!$B:$T,12,FALSE),"")</f>
        <v/>
      </c>
      <c r="O235" s="301" t="str">
        <f>IFERROR(VLOOKUP($E235,Beíró!$B:$T,13,FALSE),"")</f>
        <v/>
      </c>
      <c r="P235" s="303">
        <f>IFERROR(VLOOKUP($E235,Beíró!$B:$T,17,FALSE),0)</f>
        <v>0</v>
      </c>
      <c r="Q235" s="365" t="str">
        <f t="shared" ref="Q235" si="202">IF((P235-P227)&gt;0,P235-P227,"-")</f>
        <v>-</v>
      </c>
      <c r="R235" s="366"/>
      <c r="S235" s="82" t="str">
        <f>IFERROR(IF(VLOOKUP(E235,Beíró!B:T,18,FALSE)-D235=0,"ok","hiba"),"")</f>
        <v/>
      </c>
      <c r="T235" s="82" t="str">
        <f>IFERROR(IF(VLOOKUP(E235,Beíró!B:T,16,FALSE)-P235=0,"ok","hiba"),"")</f>
        <v/>
      </c>
    </row>
    <row r="236" spans="3:20" ht="14.25" hidden="1" customHeight="1" outlineLevel="1" x14ac:dyDescent="0.25">
      <c r="C236" s="364" t="s">
        <v>17</v>
      </c>
      <c r="D236" s="256">
        <v>10</v>
      </c>
      <c r="E236" s="256" t="str">
        <f>IFERROR(VLOOKUP(D236,'Eredmények rsz szerint'!R233:T247,2,FALSE),"")</f>
        <v/>
      </c>
      <c r="F236" s="255" t="str">
        <f>IFERROR(VLOOKUP($E236,Rajtlista!$B:$I,2,FALSE),"")</f>
        <v/>
      </c>
      <c r="G236" s="256" t="str">
        <f t="shared" si="194"/>
        <v>9.</v>
      </c>
      <c r="H236" s="256" t="str">
        <f>IFERROR(VLOOKUP($E236,Rajtlista!$B:$I,4,FALSE),"")</f>
        <v/>
      </c>
      <c r="I236" s="331" t="str">
        <f>IFERROR(VLOOKUP($E236,Rajtlista!$B:$I,5,FALSE),"")</f>
        <v/>
      </c>
      <c r="J236" s="331" t="str">
        <f>IFERROR(VLOOKUP($E236,Rajtlista!$B:$I,6,FALSE),"")</f>
        <v/>
      </c>
      <c r="K236" s="256" t="str">
        <f>IFERROR(VLOOKUP($E236,'Nevezési lista'!$C$4:$K$113,6,FALSE),"")</f>
        <v/>
      </c>
      <c r="L236" s="299" t="str">
        <f>IFERROR(VLOOKUP($E236,Beíró!$B:$T,10,FALSE),"")</f>
        <v/>
      </c>
      <c r="M236" s="300" t="str">
        <f>IFERROR(VLOOKUP($E236,Beíró!$B:$T,11,FALSE),"")</f>
        <v/>
      </c>
      <c r="N236" s="300" t="str">
        <f>IFERROR(VLOOKUP($E236,Beíró!$B:$T,12,FALSE),"")</f>
        <v/>
      </c>
      <c r="O236" s="301" t="str">
        <f>IFERROR(VLOOKUP($E236,Beíró!$B:$T,13,FALSE),"")</f>
        <v/>
      </c>
      <c r="P236" s="303">
        <f>IFERROR(VLOOKUP($E236,Beíró!$B:$T,17,FALSE),0)</f>
        <v>0</v>
      </c>
      <c r="Q236" s="365" t="str">
        <f t="shared" ref="Q236" si="203">IF((P236-P227)&gt;0,P236-P227,"-")</f>
        <v>-</v>
      </c>
      <c r="R236" s="366"/>
      <c r="S236" s="82" t="str">
        <f>IFERROR(IF(VLOOKUP(E236,Beíró!B:T,18,FALSE)-D236=0,"ok","hiba"),"")</f>
        <v/>
      </c>
      <c r="T236" s="82" t="str">
        <f>IFERROR(IF(VLOOKUP(E236,Beíró!B:T,16,FALSE)-P236=0,"ok","hiba"),"")</f>
        <v/>
      </c>
    </row>
    <row r="237" spans="3:20" ht="14.25" hidden="1" customHeight="1" outlineLevel="1" x14ac:dyDescent="0.25">
      <c r="C237" s="364" t="s">
        <v>18</v>
      </c>
      <c r="D237" s="256">
        <v>11</v>
      </c>
      <c r="E237" s="256" t="str">
        <f>IFERROR(VLOOKUP(D237,'Eredmények rsz szerint'!R233:T247,2,FALSE),"")</f>
        <v/>
      </c>
      <c r="F237" s="255" t="str">
        <f>IFERROR(VLOOKUP($E237,Rajtlista!$B:$I,2,FALSE),"")</f>
        <v/>
      </c>
      <c r="G237" s="256" t="str">
        <f t="shared" si="194"/>
        <v>10.</v>
      </c>
      <c r="H237" s="256" t="str">
        <f>IFERROR(VLOOKUP($E237,Rajtlista!$B:$I,4,FALSE),"")</f>
        <v/>
      </c>
      <c r="I237" s="331" t="str">
        <f>IFERROR(VLOOKUP($E237,Rajtlista!$B:$I,5,FALSE),"")</f>
        <v/>
      </c>
      <c r="J237" s="331" t="str">
        <f>IFERROR(VLOOKUP($E237,Rajtlista!$B:$I,6,FALSE),"")</f>
        <v/>
      </c>
      <c r="K237" s="256" t="str">
        <f>IFERROR(VLOOKUP($E237,'Nevezési lista'!$C$4:$K$113,6,FALSE),"")</f>
        <v/>
      </c>
      <c r="L237" s="299" t="str">
        <f>IFERROR(VLOOKUP($E237,Beíró!$B:$T,10,FALSE),"")</f>
        <v/>
      </c>
      <c r="M237" s="300" t="str">
        <f>IFERROR(VLOOKUP($E237,Beíró!$B:$T,11,FALSE),"")</f>
        <v/>
      </c>
      <c r="N237" s="300" t="str">
        <f>IFERROR(VLOOKUP($E237,Beíró!$B:$T,12,FALSE),"")</f>
        <v/>
      </c>
      <c r="O237" s="301" t="str">
        <f>IFERROR(VLOOKUP($E237,Beíró!$B:$T,13,FALSE),"")</f>
        <v/>
      </c>
      <c r="P237" s="303">
        <f>IFERROR(VLOOKUP($E237,Beíró!$B:$T,17,FALSE),0)</f>
        <v>0</v>
      </c>
      <c r="Q237" s="365" t="str">
        <f t="shared" ref="Q237" si="204">IF((P237-P227)&gt;0,P237-P227,"-")</f>
        <v>-</v>
      </c>
      <c r="R237" s="366"/>
      <c r="S237" s="82" t="str">
        <f>IFERROR(IF(VLOOKUP(E237,Beíró!B:T,18,FALSE)-D237=0,"ok","hiba"),"")</f>
        <v/>
      </c>
      <c r="T237" s="82" t="str">
        <f>IFERROR(IF(VLOOKUP(E237,Beíró!B:T,16,FALSE)-P237=0,"ok","hiba"),"")</f>
        <v/>
      </c>
    </row>
    <row r="238" spans="3:20" ht="14.25" hidden="1" customHeight="1" outlineLevel="1" x14ac:dyDescent="0.25">
      <c r="C238" s="364" t="s">
        <v>19</v>
      </c>
      <c r="D238" s="256">
        <v>12</v>
      </c>
      <c r="E238" s="256" t="str">
        <f>IFERROR(VLOOKUP(D238,'Eredmények rsz szerint'!R233:T247,2,FALSE),"")</f>
        <v/>
      </c>
      <c r="F238" s="255" t="str">
        <f>IFERROR(VLOOKUP($E238,Rajtlista!$B:$I,2,FALSE),"")</f>
        <v/>
      </c>
      <c r="G238" s="256" t="str">
        <f t="shared" si="194"/>
        <v>11.</v>
      </c>
      <c r="H238" s="256" t="str">
        <f>IFERROR(VLOOKUP($E238,Rajtlista!$B:$I,4,FALSE),"")</f>
        <v/>
      </c>
      <c r="I238" s="331" t="str">
        <f>IFERROR(VLOOKUP($E238,Rajtlista!$B:$I,5,FALSE),"")</f>
        <v/>
      </c>
      <c r="J238" s="331" t="str">
        <f>IFERROR(VLOOKUP($E238,Rajtlista!$B:$I,6,FALSE),"")</f>
        <v/>
      </c>
      <c r="K238" s="256" t="str">
        <f>IFERROR(VLOOKUP($E238,'Nevezési lista'!$C$4:$K$113,6,FALSE),"")</f>
        <v/>
      </c>
      <c r="L238" s="299" t="str">
        <f>IFERROR(VLOOKUP($E238,Beíró!$B:$T,10,FALSE),"")</f>
        <v/>
      </c>
      <c r="M238" s="300" t="str">
        <f>IFERROR(VLOOKUP($E238,Beíró!$B:$T,11,FALSE),"")</f>
        <v/>
      </c>
      <c r="N238" s="300" t="str">
        <f>IFERROR(VLOOKUP($E238,Beíró!$B:$T,12,FALSE),"")</f>
        <v/>
      </c>
      <c r="O238" s="301" t="str">
        <f>IFERROR(VLOOKUP($E238,Beíró!$B:$T,13,FALSE),"")</f>
        <v/>
      </c>
      <c r="P238" s="303">
        <f>IFERROR(VLOOKUP($E238,Beíró!$B:$T,17,FALSE),0)</f>
        <v>0</v>
      </c>
      <c r="Q238" s="365" t="str">
        <f t="shared" ref="Q238" si="205">IF((P238-P227)&gt;0,P238-P227,"-")</f>
        <v>-</v>
      </c>
      <c r="R238" s="366"/>
      <c r="S238" s="82" t="str">
        <f>IFERROR(IF(VLOOKUP(E238,Beíró!B:T,18,FALSE)-D238=0,"ok","hiba"),"")</f>
        <v/>
      </c>
      <c r="T238" s="82" t="str">
        <f>IFERROR(IF(VLOOKUP(E238,Beíró!B:T,16,FALSE)-P238=0,"ok","hiba"),"")</f>
        <v/>
      </c>
    </row>
    <row r="239" spans="3:20" ht="14.25" hidden="1" customHeight="1" outlineLevel="1" x14ac:dyDescent="0.25">
      <c r="C239" s="364" t="s">
        <v>20</v>
      </c>
      <c r="D239" s="256">
        <v>13</v>
      </c>
      <c r="E239" s="256" t="str">
        <f>IFERROR(VLOOKUP(D239,'Eredmények rsz szerint'!R233:T247,2,FALSE),"")</f>
        <v/>
      </c>
      <c r="F239" s="255" t="str">
        <f>IFERROR(VLOOKUP($E239,Rajtlista!$B:$I,2,FALSE),"")</f>
        <v/>
      </c>
      <c r="G239" s="256" t="str">
        <f t="shared" si="194"/>
        <v>12.</v>
      </c>
      <c r="H239" s="256" t="str">
        <f>IFERROR(VLOOKUP($E239,Rajtlista!$B:$I,4,FALSE),"")</f>
        <v/>
      </c>
      <c r="I239" s="331" t="str">
        <f>IFERROR(VLOOKUP($E239,Rajtlista!$B:$I,5,FALSE),"")</f>
        <v/>
      </c>
      <c r="J239" s="331" t="str">
        <f>IFERROR(VLOOKUP($E239,Rajtlista!$B:$I,6,FALSE),"")</f>
        <v/>
      </c>
      <c r="K239" s="256" t="str">
        <f>IFERROR(VLOOKUP($E239,'Nevezési lista'!$C$4:$K$113,6,FALSE),"")</f>
        <v/>
      </c>
      <c r="L239" s="299" t="str">
        <f>IFERROR(VLOOKUP($E239,Beíró!$B:$T,10,FALSE),"")</f>
        <v/>
      </c>
      <c r="M239" s="300" t="str">
        <f>IFERROR(VLOOKUP($E239,Beíró!$B:$T,11,FALSE),"")</f>
        <v/>
      </c>
      <c r="N239" s="300" t="str">
        <f>IFERROR(VLOOKUP($E239,Beíró!$B:$T,12,FALSE),"")</f>
        <v/>
      </c>
      <c r="O239" s="301" t="str">
        <f>IFERROR(VLOOKUP($E239,Beíró!$B:$T,13,FALSE),"")</f>
        <v/>
      </c>
      <c r="P239" s="303">
        <f>IFERROR(VLOOKUP($E239,Beíró!$B:$T,17,FALSE),0)</f>
        <v>0</v>
      </c>
      <c r="Q239" s="365" t="str">
        <f t="shared" ref="Q239" si="206">IF((P239-P227)&gt;0,P239-P227,"-")</f>
        <v>-</v>
      </c>
      <c r="R239" s="366"/>
      <c r="S239" s="82" t="str">
        <f>IFERROR(IF(VLOOKUP(E239,Beíró!B:T,18,FALSE)-D239=0,"ok","hiba"),"")</f>
        <v/>
      </c>
      <c r="T239" s="82" t="str">
        <f>IFERROR(IF(VLOOKUP(E239,Beíró!B:T,16,FALSE)-P239=0,"ok","hiba"),"")</f>
        <v/>
      </c>
    </row>
    <row r="240" spans="3:20" ht="14.25" hidden="1" customHeight="1" outlineLevel="1" x14ac:dyDescent="0.25">
      <c r="C240" s="364" t="s">
        <v>21</v>
      </c>
      <c r="D240" s="256">
        <v>14</v>
      </c>
      <c r="E240" s="256" t="str">
        <f>IFERROR(VLOOKUP(D240,'Eredmények rsz szerint'!R233:T247,2,FALSE),"")</f>
        <v/>
      </c>
      <c r="F240" s="255" t="str">
        <f>IFERROR(VLOOKUP($E240,Rajtlista!$B:$I,2,FALSE),"")</f>
        <v/>
      </c>
      <c r="G240" s="256" t="str">
        <f t="shared" si="194"/>
        <v>13.</v>
      </c>
      <c r="H240" s="256" t="str">
        <f>IFERROR(VLOOKUP($E240,Rajtlista!$B:$I,4,FALSE),"")</f>
        <v/>
      </c>
      <c r="I240" s="331" t="str">
        <f>IFERROR(VLOOKUP($E240,Rajtlista!$B:$I,5,FALSE),"")</f>
        <v/>
      </c>
      <c r="J240" s="331" t="str">
        <f>IFERROR(VLOOKUP($E240,Rajtlista!$B:$I,6,FALSE),"")</f>
        <v/>
      </c>
      <c r="K240" s="256" t="str">
        <f>IFERROR(VLOOKUP($E240,'Nevezési lista'!$C$4:$K$113,6,FALSE),"")</f>
        <v/>
      </c>
      <c r="L240" s="299" t="str">
        <f>IFERROR(VLOOKUP($E240,Beíró!$B:$T,10,FALSE),"")</f>
        <v/>
      </c>
      <c r="M240" s="300" t="str">
        <f>IFERROR(VLOOKUP($E240,Beíró!$B:$T,11,FALSE),"")</f>
        <v/>
      </c>
      <c r="N240" s="300" t="str">
        <f>IFERROR(VLOOKUP($E240,Beíró!$B:$T,12,FALSE),"")</f>
        <v/>
      </c>
      <c r="O240" s="301" t="str">
        <f>IFERROR(VLOOKUP($E240,Beíró!$B:$T,13,FALSE),"")</f>
        <v/>
      </c>
      <c r="P240" s="303">
        <f>IFERROR(VLOOKUP($E240,Beíró!$B:$T,17,FALSE),0)</f>
        <v>0</v>
      </c>
      <c r="Q240" s="365" t="str">
        <f t="shared" ref="Q240" si="207">IF((P240-P227)&gt;0,P240-P227,"-")</f>
        <v>-</v>
      </c>
      <c r="R240" s="366"/>
      <c r="S240" s="82" t="str">
        <f>IFERROR(IF(VLOOKUP(E240,Beíró!B:T,18,FALSE)-D240=0,"ok","hiba"),"")</f>
        <v/>
      </c>
      <c r="T240" s="82" t="str">
        <f>IFERROR(IF(VLOOKUP(E240,Beíró!B:T,16,FALSE)-P240=0,"ok","hiba"),"")</f>
        <v/>
      </c>
    </row>
    <row r="241" spans="3:20" ht="14.25" hidden="1" customHeight="1" outlineLevel="1" x14ac:dyDescent="0.25">
      <c r="C241" s="364" t="s">
        <v>22</v>
      </c>
      <c r="D241" s="256">
        <v>15</v>
      </c>
      <c r="E241" s="256" t="str">
        <f>IFERROR(VLOOKUP(D241,'Eredmények rsz szerint'!R233:T247,2,FALSE),"")</f>
        <v/>
      </c>
      <c r="F241" s="255" t="str">
        <f>IFERROR(VLOOKUP($E241,Rajtlista!$B:$I,2,FALSE),"")</f>
        <v/>
      </c>
      <c r="G241" s="256" t="str">
        <f t="shared" si="194"/>
        <v>14.</v>
      </c>
      <c r="H241" s="256" t="str">
        <f>IFERROR(VLOOKUP($E241,Rajtlista!$B:$I,4,FALSE),"")</f>
        <v/>
      </c>
      <c r="I241" s="331" t="str">
        <f>IFERROR(VLOOKUP($E241,Rajtlista!$B:$I,5,FALSE),"")</f>
        <v/>
      </c>
      <c r="J241" s="331" t="str">
        <f>IFERROR(VLOOKUP($E241,Rajtlista!$B:$I,6,FALSE),"")</f>
        <v/>
      </c>
      <c r="K241" s="256" t="str">
        <f>IFERROR(VLOOKUP($E241,'Nevezési lista'!$C$4:$K$113,6,FALSE),"")</f>
        <v/>
      </c>
      <c r="L241" s="299" t="str">
        <f>IFERROR(VLOOKUP($E241,Beíró!$B:$T,10,FALSE),"")</f>
        <v/>
      </c>
      <c r="M241" s="300" t="str">
        <f>IFERROR(VLOOKUP($E241,Beíró!$B:$T,11,FALSE),"")</f>
        <v/>
      </c>
      <c r="N241" s="300" t="str">
        <f>IFERROR(VLOOKUP($E241,Beíró!$B:$T,12,FALSE),"")</f>
        <v/>
      </c>
      <c r="O241" s="301" t="str">
        <f>IFERROR(VLOOKUP($E241,Beíró!$B:$T,13,FALSE),"")</f>
        <v/>
      </c>
      <c r="P241" s="303">
        <f>IFERROR(VLOOKUP($E241,Beíró!$B:$T,17,FALSE),0)</f>
        <v>0</v>
      </c>
      <c r="Q241" s="365" t="str">
        <f t="shared" ref="Q241" si="208">IF((P241-P227)&gt;0,P241-P227,"-")</f>
        <v>-</v>
      </c>
      <c r="R241" s="366"/>
      <c r="S241" s="82" t="str">
        <f>IFERROR(IF(VLOOKUP(E241,Beíró!B:T,18,FALSE)-D241=0,"ok","hiba"),"")</f>
        <v/>
      </c>
      <c r="T241" s="82" t="str">
        <f>IFERROR(IF(VLOOKUP(E241,Beíró!B:T,16,FALSE)-P241=0,"ok","hiba"),"")</f>
        <v/>
      </c>
    </row>
    <row r="242" spans="3:20" ht="14.25" customHeight="1" outlineLevel="1" thickBot="1" x14ac:dyDescent="0.3">
      <c r="C242" s="334"/>
      <c r="D242" s="336"/>
      <c r="E242" s="367">
        <v>0</v>
      </c>
      <c r="F242" s="335"/>
      <c r="G242" s="336"/>
      <c r="H242" s="336"/>
      <c r="I242" s="336"/>
      <c r="J242" s="336"/>
      <c r="K242" s="336"/>
      <c r="L242" s="337"/>
      <c r="M242" s="337"/>
      <c r="N242" s="337"/>
      <c r="O242" s="337"/>
      <c r="P242" s="339"/>
      <c r="Q242" s="368"/>
      <c r="R242" s="357"/>
      <c r="S242" s="82" t="str">
        <f>IFERROR(IF(VLOOKUP(E242,Beíró!B:T,18,FALSE)-D242=0,"ok","hiba"),"")</f>
        <v>ok</v>
      </c>
      <c r="T242" s="82" t="str">
        <f>IFERROR(IF(VLOOKUP(E242,Beíró!B:T,16,FALSE)-P242=0,"ok","hiba"),"")</f>
        <v>ok</v>
      </c>
    </row>
    <row r="243" spans="3:20" s="359" customFormat="1" ht="14.25" customHeight="1" x14ac:dyDescent="0.25">
      <c r="C243" s="369"/>
      <c r="D243" s="370"/>
      <c r="E243" s="370">
        <f>+Rajtlista!B249</f>
        <v>0</v>
      </c>
      <c r="F243" s="371"/>
      <c r="G243" s="370"/>
      <c r="H243" s="370"/>
      <c r="I243" s="370"/>
      <c r="J243" s="372"/>
      <c r="K243" s="373" t="str">
        <f>IFERROR(VLOOKUP($E243,'Nevezési lista'!C250:K350,6,FALSE),"")</f>
        <v/>
      </c>
      <c r="L243" s="374" t="e">
        <f>'Lövészet beíró'!G243</f>
        <v>#N/A</v>
      </c>
      <c r="M243" s="281" t="e">
        <f>'Lövészet beíró'!H243</f>
        <v>#N/A</v>
      </c>
      <c r="N243" s="281" t="e">
        <f>'Lövészet beíró'!I243</f>
        <v>#N/A</v>
      </c>
      <c r="O243" s="282" t="e">
        <f>'Lövészet beíró'!J243</f>
        <v>#N/A</v>
      </c>
      <c r="P243" s="375"/>
      <c r="Q243" s="376"/>
      <c r="R243" s="357"/>
      <c r="S243" s="358" t="str">
        <f>IFERROR(IF(VLOOKUP(E243,Beíró!B:T,18,FALSE)-D243=0,"ok","hiba"),"")</f>
        <v>ok</v>
      </c>
      <c r="T243" s="358" t="str">
        <f>IFERROR(IF(VLOOKUP(E243,Beíró!B:T,16,FALSE)-P243=0,"ok","hiba"),"")</f>
        <v>ok</v>
      </c>
    </row>
    <row r="244" spans="3:20" ht="14.25" hidden="1" customHeight="1" outlineLevel="1" x14ac:dyDescent="0.25">
      <c r="C244" s="360" t="s">
        <v>5</v>
      </c>
      <c r="D244" s="288">
        <v>1</v>
      </c>
      <c r="E244" s="253" t="str">
        <f>IFERROR(VLOOKUP(D244,'Eredmények rsz szerint'!R250:T264,2,FALSE),"")</f>
        <v/>
      </c>
      <c r="F244" s="287" t="str">
        <f>IFERROR(VLOOKUP($E244,Rajtlista!$B:$I,2,FALSE),"")</f>
        <v/>
      </c>
      <c r="G244" s="288">
        <f>+C243</f>
        <v>0</v>
      </c>
      <c r="H244" s="288" t="str">
        <f>IFERROR(VLOOKUP($E244,Rajtlista!$B:$I,4,FALSE),"")</f>
        <v/>
      </c>
      <c r="I244" s="328" t="str">
        <f>IFERROR(VLOOKUP($E244,Rajtlista!$B:$I,5,FALSE),"")</f>
        <v/>
      </c>
      <c r="J244" s="328" t="str">
        <f>IFERROR(VLOOKUP($E244,Rajtlista!$B:$I,6,FALSE),"")</f>
        <v/>
      </c>
      <c r="K244" s="288" t="str">
        <f>IFERROR(VLOOKUP($E244,'Nevezési lista'!$C$4:$K$113,6,FALSE),"")</f>
        <v/>
      </c>
      <c r="L244" s="291" t="str">
        <f>IFERROR(VLOOKUP($E244,Beíró!$B:$T,10,FALSE),"")</f>
        <v/>
      </c>
      <c r="M244" s="292" t="str">
        <f>IFERROR(VLOOKUP($E244,Beíró!$B:$T,11,FALSE),"")</f>
        <v/>
      </c>
      <c r="N244" s="292" t="str">
        <f>IFERROR(VLOOKUP($E244,Beíró!$B:$T,12,FALSE),"")</f>
        <v/>
      </c>
      <c r="O244" s="293" t="str">
        <f>IFERROR(VLOOKUP($E244,Beíró!$B:$T,13,FALSE),"")</f>
        <v/>
      </c>
      <c r="P244" s="295">
        <f>IFERROR(VLOOKUP($E244,Beíró!$B:$T,17,FALSE),0)</f>
        <v>0</v>
      </c>
      <c r="Q244" s="362" t="str">
        <f t="shared" ref="Q244" si="209">IF((P244-P244)&gt;0,P244-P244,"-")</f>
        <v>-</v>
      </c>
      <c r="R244" s="363"/>
      <c r="S244" s="82" t="str">
        <f>IFERROR(IF(VLOOKUP(E244,Beíró!B:T,18,FALSE)-D244=0,"ok","hiba"),"")</f>
        <v/>
      </c>
      <c r="T244" s="82" t="str">
        <f>IFERROR(IF(VLOOKUP(E244,Beíró!B:T,16,FALSE)-P244=0,"ok","hiba"),"")</f>
        <v/>
      </c>
    </row>
    <row r="245" spans="3:20" ht="14.25" hidden="1" customHeight="1" outlineLevel="1" x14ac:dyDescent="0.25">
      <c r="C245" s="364" t="s">
        <v>6</v>
      </c>
      <c r="D245" s="256">
        <v>2</v>
      </c>
      <c r="E245" s="256" t="str">
        <f>IFERROR(VLOOKUP(D245,'Eredmények rsz szerint'!R250:T264,2,FALSE),"")</f>
        <v/>
      </c>
      <c r="F245" s="255" t="str">
        <f>IFERROR(VLOOKUP($E245,Rajtlista!$B:$I,2,FALSE),"")</f>
        <v/>
      </c>
      <c r="G245" s="256" t="str">
        <f t="shared" ref="G245:G258" si="210">+C244</f>
        <v>I.</v>
      </c>
      <c r="H245" s="256" t="str">
        <f>IFERROR(VLOOKUP($E245,Rajtlista!$B:$I,4,FALSE),"")</f>
        <v/>
      </c>
      <c r="I245" s="331" t="str">
        <f>IFERROR(VLOOKUP($E245,Rajtlista!$B:$I,5,FALSE),"")</f>
        <v/>
      </c>
      <c r="J245" s="331" t="str">
        <f>IFERROR(VLOOKUP($E245,Rajtlista!$B:$I,6,FALSE),"")</f>
        <v/>
      </c>
      <c r="K245" s="256" t="str">
        <f>IFERROR(VLOOKUP($E245,'Nevezési lista'!$C$4:$K$113,6,FALSE),"")</f>
        <v/>
      </c>
      <c r="L245" s="299" t="str">
        <f>IFERROR(VLOOKUP($E245,Beíró!$B:$T,10,FALSE),"")</f>
        <v/>
      </c>
      <c r="M245" s="300" t="str">
        <f>IFERROR(VLOOKUP($E245,Beíró!$B:$T,11,FALSE),"")</f>
        <v/>
      </c>
      <c r="N245" s="300" t="str">
        <f>IFERROR(VLOOKUP($E245,Beíró!$B:$T,12,FALSE),"")</f>
        <v/>
      </c>
      <c r="O245" s="301" t="str">
        <f>IFERROR(VLOOKUP($E245,Beíró!$B:$T,13,FALSE),"")</f>
        <v/>
      </c>
      <c r="P245" s="303">
        <f>IFERROR(VLOOKUP($E245,Beíró!$B:$T,17,FALSE),0)</f>
        <v>0</v>
      </c>
      <c r="Q245" s="365" t="str">
        <f t="shared" ref="Q245" si="211">IF((P245-P244)&gt;0,P245-P244,"-")</f>
        <v>-</v>
      </c>
      <c r="R245" s="366"/>
      <c r="S245" s="82" t="str">
        <f>IFERROR(IF(VLOOKUP(E245,Beíró!B:T,18,FALSE)-D245=0,"ok","hiba"),"")</f>
        <v/>
      </c>
      <c r="T245" s="82" t="str">
        <f>IFERROR(IF(VLOOKUP(E245,Beíró!B:T,16,FALSE)-P245=0,"ok","hiba"),"")</f>
        <v/>
      </c>
    </row>
    <row r="246" spans="3:20" ht="14.25" hidden="1" customHeight="1" outlineLevel="1" x14ac:dyDescent="0.25">
      <c r="C246" s="364" t="s">
        <v>10</v>
      </c>
      <c r="D246" s="256">
        <v>3</v>
      </c>
      <c r="E246" s="256" t="str">
        <f>IFERROR(VLOOKUP(D246,'Eredmények rsz szerint'!R250:T264,2,FALSE),"")</f>
        <v/>
      </c>
      <c r="F246" s="255" t="str">
        <f>IFERROR(VLOOKUP($E246,Rajtlista!$B:$I,2,FALSE),"")</f>
        <v/>
      </c>
      <c r="G246" s="256" t="str">
        <f t="shared" si="210"/>
        <v>II.</v>
      </c>
      <c r="H246" s="256" t="str">
        <f>IFERROR(VLOOKUP($E246,Rajtlista!$B:$I,4,FALSE),"")</f>
        <v/>
      </c>
      <c r="I246" s="331" t="str">
        <f>IFERROR(VLOOKUP($E246,Rajtlista!$B:$I,5,FALSE),"")</f>
        <v/>
      </c>
      <c r="J246" s="331" t="str">
        <f>IFERROR(VLOOKUP($E246,Rajtlista!$B:$I,6,FALSE),"")</f>
        <v/>
      </c>
      <c r="K246" s="256" t="str">
        <f>IFERROR(VLOOKUP($E246,'Nevezési lista'!$C$4:$K$113,6,FALSE),"")</f>
        <v/>
      </c>
      <c r="L246" s="299" t="str">
        <f>IFERROR(VLOOKUP($E246,Beíró!$B:$T,10,FALSE),"")</f>
        <v/>
      </c>
      <c r="M246" s="300" t="str">
        <f>IFERROR(VLOOKUP($E246,Beíró!$B:$T,11,FALSE),"")</f>
        <v/>
      </c>
      <c r="N246" s="300" t="str">
        <f>IFERROR(VLOOKUP($E246,Beíró!$B:$T,12,FALSE),"")</f>
        <v/>
      </c>
      <c r="O246" s="301" t="str">
        <f>IFERROR(VLOOKUP($E246,Beíró!$B:$T,13,FALSE),"")</f>
        <v/>
      </c>
      <c r="P246" s="303">
        <f>IFERROR(VLOOKUP($E246,Beíró!$B:$T,17,FALSE),0)</f>
        <v>0</v>
      </c>
      <c r="Q246" s="365" t="str">
        <f t="shared" ref="Q246" si="212">IF((P246-P244)&gt;0,P246-P244,"-")</f>
        <v>-</v>
      </c>
      <c r="R246" s="366"/>
      <c r="S246" s="82" t="str">
        <f>IFERROR(IF(VLOOKUP(E246,Beíró!B:T,18,FALSE)-D246=0,"ok","hiba"),"")</f>
        <v/>
      </c>
      <c r="T246" s="82" t="str">
        <f>IFERROR(IF(VLOOKUP(E246,Beíró!B:T,16,FALSE)-P246=0,"ok","hiba"),"")</f>
        <v/>
      </c>
    </row>
    <row r="247" spans="3:20" ht="14.25" hidden="1" customHeight="1" outlineLevel="1" x14ac:dyDescent="0.25">
      <c r="C247" s="364" t="s">
        <v>11</v>
      </c>
      <c r="D247" s="256">
        <v>4</v>
      </c>
      <c r="E247" s="256" t="str">
        <f>IFERROR(VLOOKUP(D247,'Eredmények rsz szerint'!R250:T264,2,FALSE),"")</f>
        <v/>
      </c>
      <c r="F247" s="255" t="str">
        <f>IFERROR(VLOOKUP($E247,Rajtlista!$B:$I,2,FALSE),"")</f>
        <v/>
      </c>
      <c r="G247" s="256" t="str">
        <f t="shared" si="210"/>
        <v>III.</v>
      </c>
      <c r="H247" s="256" t="str">
        <f>IFERROR(VLOOKUP($E247,Rajtlista!$B:$I,4,FALSE),"")</f>
        <v/>
      </c>
      <c r="I247" s="331" t="str">
        <f>IFERROR(VLOOKUP($E247,Rajtlista!$B:$I,5,FALSE),"")</f>
        <v/>
      </c>
      <c r="J247" s="331" t="str">
        <f>IFERROR(VLOOKUP($E247,Rajtlista!$B:$I,6,FALSE),"")</f>
        <v/>
      </c>
      <c r="K247" s="256" t="str">
        <f>IFERROR(VLOOKUP($E247,'Nevezési lista'!$C$4:$K$113,6,FALSE),"")</f>
        <v/>
      </c>
      <c r="L247" s="299" t="str">
        <f>IFERROR(VLOOKUP($E247,Beíró!$B:$T,10,FALSE),"")</f>
        <v/>
      </c>
      <c r="M247" s="300" t="str">
        <f>IFERROR(VLOOKUP($E247,Beíró!$B:$T,11,FALSE),"")</f>
        <v/>
      </c>
      <c r="N247" s="300" t="str">
        <f>IFERROR(VLOOKUP($E247,Beíró!$B:$T,12,FALSE),"")</f>
        <v/>
      </c>
      <c r="O247" s="301" t="str">
        <f>IFERROR(VLOOKUP($E247,Beíró!$B:$T,13,FALSE),"")</f>
        <v/>
      </c>
      <c r="P247" s="303">
        <f>IFERROR(VLOOKUP($E247,Beíró!$B:$T,17,FALSE),0)</f>
        <v>0</v>
      </c>
      <c r="Q247" s="365" t="str">
        <f t="shared" ref="Q247" si="213">IF((P247-P244)&gt;0,P247-P244,"-")</f>
        <v>-</v>
      </c>
      <c r="R247" s="366"/>
      <c r="S247" s="82" t="str">
        <f>IFERROR(IF(VLOOKUP(E247,Beíró!B:T,18,FALSE)-D247=0,"ok","hiba"),"")</f>
        <v/>
      </c>
      <c r="T247" s="82" t="str">
        <f>IFERROR(IF(VLOOKUP(E247,Beíró!B:T,16,FALSE)-P247=0,"ok","hiba"),"")</f>
        <v/>
      </c>
    </row>
    <row r="248" spans="3:20" ht="14.25" hidden="1" customHeight="1" outlineLevel="1" x14ac:dyDescent="0.25">
      <c r="C248" s="364" t="s">
        <v>12</v>
      </c>
      <c r="D248" s="256">
        <v>5</v>
      </c>
      <c r="E248" s="256" t="str">
        <f>IFERROR(VLOOKUP(D248,'Eredmények rsz szerint'!R250:T264,2,FALSE),"")</f>
        <v/>
      </c>
      <c r="F248" s="255" t="str">
        <f>IFERROR(VLOOKUP($E248,Rajtlista!$B:$I,2,FALSE),"")</f>
        <v/>
      </c>
      <c r="G248" s="256" t="str">
        <f t="shared" si="210"/>
        <v>4.</v>
      </c>
      <c r="H248" s="256" t="str">
        <f>IFERROR(VLOOKUP($E248,Rajtlista!$B:$I,4,FALSE),"")</f>
        <v/>
      </c>
      <c r="I248" s="331" t="str">
        <f>IFERROR(VLOOKUP($E248,Rajtlista!$B:$I,5,FALSE),"")</f>
        <v/>
      </c>
      <c r="J248" s="331" t="str">
        <f>IFERROR(VLOOKUP($E248,Rajtlista!$B:$I,6,FALSE),"")</f>
        <v/>
      </c>
      <c r="K248" s="256" t="str">
        <f>IFERROR(VLOOKUP($E248,'Nevezési lista'!$C$4:$K$113,6,FALSE),"")</f>
        <v/>
      </c>
      <c r="L248" s="299" t="str">
        <f>IFERROR(VLOOKUP($E248,Beíró!$B:$T,10,FALSE),"")</f>
        <v/>
      </c>
      <c r="M248" s="300" t="str">
        <f>IFERROR(VLOOKUP($E248,Beíró!$B:$T,11,FALSE),"")</f>
        <v/>
      </c>
      <c r="N248" s="300" t="str">
        <f>IFERROR(VLOOKUP($E248,Beíró!$B:$T,12,FALSE),"")</f>
        <v/>
      </c>
      <c r="O248" s="301" t="str">
        <f>IFERROR(VLOOKUP($E248,Beíró!$B:$T,13,FALSE),"")</f>
        <v/>
      </c>
      <c r="P248" s="303">
        <f>IFERROR(VLOOKUP($E248,Beíró!$B:$T,17,FALSE),0)</f>
        <v>0</v>
      </c>
      <c r="Q248" s="365" t="str">
        <f t="shared" ref="Q248" si="214">IF((P248-P244)&gt;0,P248-P244,"-")</f>
        <v>-</v>
      </c>
      <c r="R248" s="366"/>
      <c r="S248" s="82" t="str">
        <f>IFERROR(IF(VLOOKUP(E248,Beíró!B:T,18,FALSE)-D248=0,"ok","hiba"),"")</f>
        <v/>
      </c>
      <c r="T248" s="82" t="str">
        <f>IFERROR(IF(VLOOKUP(E248,Beíró!B:T,16,FALSE)-P248=0,"ok","hiba"),"")</f>
        <v/>
      </c>
    </row>
    <row r="249" spans="3:20" ht="14.25" hidden="1" customHeight="1" outlineLevel="1" x14ac:dyDescent="0.25">
      <c r="C249" s="364" t="s">
        <v>13</v>
      </c>
      <c r="D249" s="256">
        <v>6</v>
      </c>
      <c r="E249" s="256" t="str">
        <f>IFERROR(VLOOKUP(D249,'Eredmények rsz szerint'!R250:T264,2,FALSE),"")</f>
        <v/>
      </c>
      <c r="F249" s="255" t="str">
        <f>IFERROR(VLOOKUP($E249,Rajtlista!$B:$I,2,FALSE),"")</f>
        <v/>
      </c>
      <c r="G249" s="256" t="str">
        <f t="shared" si="210"/>
        <v>5.</v>
      </c>
      <c r="H249" s="256" t="str">
        <f>IFERROR(VLOOKUP($E249,Rajtlista!$B:$I,4,FALSE),"")</f>
        <v/>
      </c>
      <c r="I249" s="331" t="str">
        <f>IFERROR(VLOOKUP($E249,Rajtlista!$B:$I,5,FALSE),"")</f>
        <v/>
      </c>
      <c r="J249" s="331" t="str">
        <f>IFERROR(VLOOKUP($E249,Rajtlista!$B:$I,6,FALSE),"")</f>
        <v/>
      </c>
      <c r="K249" s="256" t="str">
        <f>IFERROR(VLOOKUP($E249,'Nevezési lista'!$C$4:$K$113,6,FALSE),"")</f>
        <v/>
      </c>
      <c r="L249" s="299" t="str">
        <f>IFERROR(VLOOKUP($E249,Beíró!$B:$T,10,FALSE),"")</f>
        <v/>
      </c>
      <c r="M249" s="300" t="str">
        <f>IFERROR(VLOOKUP($E249,Beíró!$B:$T,11,FALSE),"")</f>
        <v/>
      </c>
      <c r="N249" s="300" t="str">
        <f>IFERROR(VLOOKUP($E249,Beíró!$B:$T,12,FALSE),"")</f>
        <v/>
      </c>
      <c r="O249" s="301" t="str">
        <f>IFERROR(VLOOKUP($E249,Beíró!$B:$T,13,FALSE),"")</f>
        <v/>
      </c>
      <c r="P249" s="303">
        <f>IFERROR(VLOOKUP($E249,Beíró!$B:$T,17,FALSE),0)</f>
        <v>0</v>
      </c>
      <c r="Q249" s="365" t="str">
        <f t="shared" ref="Q249" si="215">IF((P249-P244)&gt;0,P249-P244,"-")</f>
        <v>-</v>
      </c>
      <c r="R249" s="366"/>
      <c r="S249" s="82" t="str">
        <f>IFERROR(IF(VLOOKUP(E249,Beíró!B:T,18,FALSE)-D249=0,"ok","hiba"),"")</f>
        <v/>
      </c>
      <c r="T249" s="82" t="str">
        <f>IFERROR(IF(VLOOKUP(E249,Beíró!B:T,16,FALSE)-P249=0,"ok","hiba"),"")</f>
        <v/>
      </c>
    </row>
    <row r="250" spans="3:20" ht="14.25" hidden="1" customHeight="1" outlineLevel="1" x14ac:dyDescent="0.25">
      <c r="C250" s="364" t="s">
        <v>14</v>
      </c>
      <c r="D250" s="256">
        <v>7</v>
      </c>
      <c r="E250" s="256" t="str">
        <f>IFERROR(VLOOKUP(D250,'Eredmények rsz szerint'!R250:T264,2,FALSE),"")</f>
        <v/>
      </c>
      <c r="F250" s="255" t="str">
        <f>IFERROR(VLOOKUP($E250,Rajtlista!$B:$I,2,FALSE),"")</f>
        <v/>
      </c>
      <c r="G250" s="256" t="str">
        <f t="shared" si="210"/>
        <v>6.</v>
      </c>
      <c r="H250" s="256" t="str">
        <f>IFERROR(VLOOKUP($E250,Rajtlista!$B:$I,4,FALSE),"")</f>
        <v/>
      </c>
      <c r="I250" s="331" t="str">
        <f>IFERROR(VLOOKUP($E250,Rajtlista!$B:$I,5,FALSE),"")</f>
        <v/>
      </c>
      <c r="J250" s="331" t="str">
        <f>IFERROR(VLOOKUP($E250,Rajtlista!$B:$I,6,FALSE),"")</f>
        <v/>
      </c>
      <c r="K250" s="256" t="str">
        <f>IFERROR(VLOOKUP($E250,'Nevezési lista'!$C$4:$K$113,6,FALSE),"")</f>
        <v/>
      </c>
      <c r="L250" s="299" t="str">
        <f>IFERROR(VLOOKUP($E250,Beíró!$B:$T,10,FALSE),"")</f>
        <v/>
      </c>
      <c r="M250" s="300" t="str">
        <f>IFERROR(VLOOKUP($E250,Beíró!$B:$T,11,FALSE),"")</f>
        <v/>
      </c>
      <c r="N250" s="300" t="str">
        <f>IFERROR(VLOOKUP($E250,Beíró!$B:$T,12,FALSE),"")</f>
        <v/>
      </c>
      <c r="O250" s="301" t="str">
        <f>IFERROR(VLOOKUP($E250,Beíró!$B:$T,13,FALSE),"")</f>
        <v/>
      </c>
      <c r="P250" s="303">
        <f>IFERROR(VLOOKUP($E250,Beíró!$B:$T,17,FALSE),0)</f>
        <v>0</v>
      </c>
      <c r="Q250" s="365" t="str">
        <f t="shared" ref="Q250" si="216">IF((P250-P244)&gt;0,P250-P244,"-")</f>
        <v>-</v>
      </c>
      <c r="R250" s="366"/>
      <c r="S250" s="82" t="str">
        <f>IFERROR(IF(VLOOKUP(E250,Beíró!B:T,18,FALSE)-D250=0,"ok","hiba"),"")</f>
        <v/>
      </c>
      <c r="T250" s="82" t="str">
        <f>IFERROR(IF(VLOOKUP(E250,Beíró!B:T,16,FALSE)-P250=0,"ok","hiba"),"")</f>
        <v/>
      </c>
    </row>
    <row r="251" spans="3:20" ht="14.25" hidden="1" customHeight="1" outlineLevel="1" x14ac:dyDescent="0.25">
      <c r="C251" s="364" t="s">
        <v>15</v>
      </c>
      <c r="D251" s="256">
        <v>8</v>
      </c>
      <c r="E251" s="256" t="str">
        <f>IFERROR(VLOOKUP(D251,'Eredmények rsz szerint'!R250:T264,2,FALSE),"")</f>
        <v/>
      </c>
      <c r="F251" s="255" t="str">
        <f>IFERROR(VLOOKUP($E251,Rajtlista!$B:$I,2,FALSE),"")</f>
        <v/>
      </c>
      <c r="G251" s="256" t="str">
        <f t="shared" si="210"/>
        <v>7.</v>
      </c>
      <c r="H251" s="256" t="str">
        <f>IFERROR(VLOOKUP($E251,Rajtlista!$B:$I,4,FALSE),"")</f>
        <v/>
      </c>
      <c r="I251" s="331" t="str">
        <f>IFERROR(VLOOKUP($E251,Rajtlista!$B:$I,5,FALSE),"")</f>
        <v/>
      </c>
      <c r="J251" s="331" t="str">
        <f>IFERROR(VLOOKUP($E251,Rajtlista!$B:$I,6,FALSE),"")</f>
        <v/>
      </c>
      <c r="K251" s="256" t="str">
        <f>IFERROR(VLOOKUP($E251,'Nevezési lista'!$C$4:$K$113,6,FALSE),"")</f>
        <v/>
      </c>
      <c r="L251" s="299" t="str">
        <f>IFERROR(VLOOKUP($E251,Beíró!$B:$T,10,FALSE),"")</f>
        <v/>
      </c>
      <c r="M251" s="300" t="str">
        <f>IFERROR(VLOOKUP($E251,Beíró!$B:$T,11,FALSE),"")</f>
        <v/>
      </c>
      <c r="N251" s="300" t="str">
        <f>IFERROR(VLOOKUP($E251,Beíró!$B:$T,12,FALSE),"")</f>
        <v/>
      </c>
      <c r="O251" s="301" t="str">
        <f>IFERROR(VLOOKUP($E251,Beíró!$B:$T,13,FALSE),"")</f>
        <v/>
      </c>
      <c r="P251" s="303">
        <f>IFERROR(VLOOKUP($E251,Beíró!$B:$T,17,FALSE),0)</f>
        <v>0</v>
      </c>
      <c r="Q251" s="365" t="str">
        <f t="shared" ref="Q251" si="217">IF((P251-P244)&gt;0,P251-P244,"-")</f>
        <v>-</v>
      </c>
      <c r="R251" s="366"/>
      <c r="S251" s="82" t="str">
        <f>IFERROR(IF(VLOOKUP(E251,Beíró!B:T,18,FALSE)-D251=0,"ok","hiba"),"")</f>
        <v/>
      </c>
      <c r="T251" s="82" t="str">
        <f>IFERROR(IF(VLOOKUP(E251,Beíró!B:T,16,FALSE)-P251=0,"ok","hiba"),"")</f>
        <v/>
      </c>
    </row>
    <row r="252" spans="3:20" ht="14.25" hidden="1" customHeight="1" outlineLevel="1" x14ac:dyDescent="0.25">
      <c r="C252" s="364" t="s">
        <v>16</v>
      </c>
      <c r="D252" s="256">
        <v>9</v>
      </c>
      <c r="E252" s="256" t="str">
        <f>IFERROR(VLOOKUP(D252,'Eredmények rsz szerint'!R250:T264,2,FALSE),"")</f>
        <v/>
      </c>
      <c r="F252" s="255" t="str">
        <f>IFERROR(VLOOKUP($E252,Rajtlista!$B:$I,2,FALSE),"")</f>
        <v/>
      </c>
      <c r="G252" s="256" t="str">
        <f t="shared" si="210"/>
        <v>8.</v>
      </c>
      <c r="H252" s="256" t="str">
        <f>IFERROR(VLOOKUP($E252,Rajtlista!$B:$I,4,FALSE),"")</f>
        <v/>
      </c>
      <c r="I252" s="331" t="str">
        <f>IFERROR(VLOOKUP($E252,Rajtlista!$B:$I,5,FALSE),"")</f>
        <v/>
      </c>
      <c r="J252" s="331" t="str">
        <f>IFERROR(VLOOKUP($E252,Rajtlista!$B:$I,6,FALSE),"")</f>
        <v/>
      </c>
      <c r="K252" s="256" t="str">
        <f>IFERROR(VLOOKUP($E252,'Nevezési lista'!$C$4:$K$113,6,FALSE),"")</f>
        <v/>
      </c>
      <c r="L252" s="299" t="str">
        <f>IFERROR(VLOOKUP($E252,Beíró!$B:$T,10,FALSE),"")</f>
        <v/>
      </c>
      <c r="M252" s="300" t="str">
        <f>IFERROR(VLOOKUP($E252,Beíró!$B:$T,11,FALSE),"")</f>
        <v/>
      </c>
      <c r="N252" s="300" t="str">
        <f>IFERROR(VLOOKUP($E252,Beíró!$B:$T,12,FALSE),"")</f>
        <v/>
      </c>
      <c r="O252" s="301" t="str">
        <f>IFERROR(VLOOKUP($E252,Beíró!$B:$T,13,FALSE),"")</f>
        <v/>
      </c>
      <c r="P252" s="303">
        <f>IFERROR(VLOOKUP($E252,Beíró!$B:$T,17,FALSE),0)</f>
        <v>0</v>
      </c>
      <c r="Q252" s="365" t="str">
        <f t="shared" ref="Q252" si="218">IF((P252-P244)&gt;0,P252-P244,"-")</f>
        <v>-</v>
      </c>
      <c r="R252" s="366"/>
      <c r="S252" s="82" t="str">
        <f>IFERROR(IF(VLOOKUP(E252,Beíró!B:T,18,FALSE)-D252=0,"ok","hiba"),"")</f>
        <v/>
      </c>
      <c r="T252" s="82" t="str">
        <f>IFERROR(IF(VLOOKUP(E252,Beíró!B:T,16,FALSE)-P252=0,"ok","hiba"),"")</f>
        <v/>
      </c>
    </row>
    <row r="253" spans="3:20" ht="14.25" hidden="1" customHeight="1" outlineLevel="1" x14ac:dyDescent="0.25">
      <c r="C253" s="364" t="s">
        <v>17</v>
      </c>
      <c r="D253" s="256">
        <v>10</v>
      </c>
      <c r="E253" s="256" t="str">
        <f>IFERROR(VLOOKUP(D253,'Eredmények rsz szerint'!R250:T264,2,FALSE),"")</f>
        <v/>
      </c>
      <c r="F253" s="255" t="str">
        <f>IFERROR(VLOOKUP($E253,Rajtlista!$B:$I,2,FALSE),"")</f>
        <v/>
      </c>
      <c r="G253" s="256" t="str">
        <f t="shared" si="210"/>
        <v>9.</v>
      </c>
      <c r="H253" s="256" t="str">
        <f>IFERROR(VLOOKUP($E253,Rajtlista!$B:$I,4,FALSE),"")</f>
        <v/>
      </c>
      <c r="I253" s="331" t="str">
        <f>IFERROR(VLOOKUP($E253,Rajtlista!$B:$I,5,FALSE),"")</f>
        <v/>
      </c>
      <c r="J253" s="331" t="str">
        <f>IFERROR(VLOOKUP($E253,Rajtlista!$B:$I,6,FALSE),"")</f>
        <v/>
      </c>
      <c r="K253" s="256" t="str">
        <f>IFERROR(VLOOKUP($E253,'Nevezési lista'!$C$4:$K$113,6,FALSE),"")</f>
        <v/>
      </c>
      <c r="L253" s="299" t="str">
        <f>IFERROR(VLOOKUP($E253,Beíró!$B:$T,10,FALSE),"")</f>
        <v/>
      </c>
      <c r="M253" s="300" t="str">
        <f>IFERROR(VLOOKUP($E253,Beíró!$B:$T,11,FALSE),"")</f>
        <v/>
      </c>
      <c r="N253" s="300" t="str">
        <f>IFERROR(VLOOKUP($E253,Beíró!$B:$T,12,FALSE),"")</f>
        <v/>
      </c>
      <c r="O253" s="301" t="str">
        <f>IFERROR(VLOOKUP($E253,Beíró!$B:$T,13,FALSE),"")</f>
        <v/>
      </c>
      <c r="P253" s="303">
        <f>IFERROR(VLOOKUP($E253,Beíró!$B:$T,17,FALSE),0)</f>
        <v>0</v>
      </c>
      <c r="Q253" s="365" t="str">
        <f t="shared" ref="Q253" si="219">IF((P253-P244)&gt;0,P253-P244,"-")</f>
        <v>-</v>
      </c>
      <c r="R253" s="366"/>
      <c r="S253" s="82" t="str">
        <f>IFERROR(IF(VLOOKUP(E253,Beíró!B:T,18,FALSE)-D253=0,"ok","hiba"),"")</f>
        <v/>
      </c>
      <c r="T253" s="82" t="str">
        <f>IFERROR(IF(VLOOKUP(E253,Beíró!B:T,16,FALSE)-P253=0,"ok","hiba"),"")</f>
        <v/>
      </c>
    </row>
    <row r="254" spans="3:20" ht="14.25" hidden="1" customHeight="1" outlineLevel="1" x14ac:dyDescent="0.25">
      <c r="C254" s="364" t="s">
        <v>18</v>
      </c>
      <c r="D254" s="256">
        <v>11</v>
      </c>
      <c r="E254" s="256" t="str">
        <f>IFERROR(VLOOKUP(D254,'Eredmények rsz szerint'!R250:T264,2,FALSE),"")</f>
        <v/>
      </c>
      <c r="F254" s="255" t="str">
        <f>IFERROR(VLOOKUP($E254,Rajtlista!$B:$I,2,FALSE),"")</f>
        <v/>
      </c>
      <c r="G254" s="256" t="str">
        <f t="shared" si="210"/>
        <v>10.</v>
      </c>
      <c r="H254" s="256" t="str">
        <f>IFERROR(VLOOKUP($E254,Rajtlista!$B:$I,4,FALSE),"")</f>
        <v/>
      </c>
      <c r="I254" s="331" t="str">
        <f>IFERROR(VLOOKUP($E254,Rajtlista!$B:$I,5,FALSE),"")</f>
        <v/>
      </c>
      <c r="J254" s="331" t="str">
        <f>IFERROR(VLOOKUP($E254,Rajtlista!$B:$I,6,FALSE),"")</f>
        <v/>
      </c>
      <c r="K254" s="256" t="str">
        <f>IFERROR(VLOOKUP($E254,'Nevezési lista'!$C$4:$K$113,6,FALSE),"")</f>
        <v/>
      </c>
      <c r="L254" s="299" t="str">
        <f>IFERROR(VLOOKUP($E254,Beíró!$B:$T,10,FALSE),"")</f>
        <v/>
      </c>
      <c r="M254" s="300" t="str">
        <f>IFERROR(VLOOKUP($E254,Beíró!$B:$T,11,FALSE),"")</f>
        <v/>
      </c>
      <c r="N254" s="300" t="str">
        <f>IFERROR(VLOOKUP($E254,Beíró!$B:$T,12,FALSE),"")</f>
        <v/>
      </c>
      <c r="O254" s="301" t="str">
        <f>IFERROR(VLOOKUP($E254,Beíró!$B:$T,13,FALSE),"")</f>
        <v/>
      </c>
      <c r="P254" s="303">
        <f>IFERROR(VLOOKUP($E254,Beíró!$B:$T,17,FALSE),0)</f>
        <v>0</v>
      </c>
      <c r="Q254" s="365" t="str">
        <f t="shared" ref="Q254" si="220">IF((P254-P244)&gt;0,P254-P244,"-")</f>
        <v>-</v>
      </c>
      <c r="R254" s="366"/>
      <c r="S254" s="82" t="str">
        <f>IFERROR(IF(VLOOKUP(E254,Beíró!B:T,18,FALSE)-D254=0,"ok","hiba"),"")</f>
        <v/>
      </c>
      <c r="T254" s="82" t="str">
        <f>IFERROR(IF(VLOOKUP(E254,Beíró!B:T,16,FALSE)-P254=0,"ok","hiba"),"")</f>
        <v/>
      </c>
    </row>
    <row r="255" spans="3:20" ht="14.25" hidden="1" customHeight="1" outlineLevel="1" x14ac:dyDescent="0.25">
      <c r="C255" s="364" t="s">
        <v>19</v>
      </c>
      <c r="D255" s="256">
        <v>12</v>
      </c>
      <c r="E255" s="256" t="str">
        <f>IFERROR(VLOOKUP(D255,'Eredmények rsz szerint'!R250:T264,2,FALSE),"")</f>
        <v/>
      </c>
      <c r="F255" s="255" t="str">
        <f>IFERROR(VLOOKUP($E255,Rajtlista!$B:$I,2,FALSE),"")</f>
        <v/>
      </c>
      <c r="G255" s="256" t="str">
        <f t="shared" si="210"/>
        <v>11.</v>
      </c>
      <c r="H255" s="256" t="str">
        <f>IFERROR(VLOOKUP($E255,Rajtlista!$B:$I,4,FALSE),"")</f>
        <v/>
      </c>
      <c r="I255" s="331" t="str">
        <f>IFERROR(VLOOKUP($E255,Rajtlista!$B:$I,5,FALSE),"")</f>
        <v/>
      </c>
      <c r="J255" s="331" t="str">
        <f>IFERROR(VLOOKUP($E255,Rajtlista!$B:$I,6,FALSE),"")</f>
        <v/>
      </c>
      <c r="K255" s="256" t="str">
        <f>IFERROR(VLOOKUP($E255,'Nevezési lista'!$C$4:$K$113,6,FALSE),"")</f>
        <v/>
      </c>
      <c r="L255" s="299" t="str">
        <f>IFERROR(VLOOKUP($E255,Beíró!$B:$T,10,FALSE),"")</f>
        <v/>
      </c>
      <c r="M255" s="300" t="str">
        <f>IFERROR(VLOOKUP($E255,Beíró!$B:$T,11,FALSE),"")</f>
        <v/>
      </c>
      <c r="N255" s="300" t="str">
        <f>IFERROR(VLOOKUP($E255,Beíró!$B:$T,12,FALSE),"")</f>
        <v/>
      </c>
      <c r="O255" s="301" t="str">
        <f>IFERROR(VLOOKUP($E255,Beíró!$B:$T,13,FALSE),"")</f>
        <v/>
      </c>
      <c r="P255" s="303">
        <f>IFERROR(VLOOKUP($E255,Beíró!$B:$T,17,FALSE),0)</f>
        <v>0</v>
      </c>
      <c r="Q255" s="365" t="str">
        <f t="shared" ref="Q255" si="221">IF((P255-P244)&gt;0,P255-P244,"-")</f>
        <v>-</v>
      </c>
      <c r="R255" s="366"/>
      <c r="S255" s="82" t="str">
        <f>IFERROR(IF(VLOOKUP(E255,Beíró!B:T,18,FALSE)-D255=0,"ok","hiba"),"")</f>
        <v/>
      </c>
      <c r="T255" s="82" t="str">
        <f>IFERROR(IF(VLOOKUP(E255,Beíró!B:T,16,FALSE)-P255=0,"ok","hiba"),"")</f>
        <v/>
      </c>
    </row>
    <row r="256" spans="3:20" ht="14.25" hidden="1" customHeight="1" outlineLevel="1" x14ac:dyDescent="0.25">
      <c r="C256" s="364" t="s">
        <v>20</v>
      </c>
      <c r="D256" s="256">
        <v>13</v>
      </c>
      <c r="E256" s="256" t="str">
        <f>IFERROR(VLOOKUP(D256,'Eredmények rsz szerint'!R250:T264,2,FALSE),"")</f>
        <v/>
      </c>
      <c r="F256" s="255" t="str">
        <f>IFERROR(VLOOKUP($E256,Rajtlista!$B:$I,2,FALSE),"")</f>
        <v/>
      </c>
      <c r="G256" s="256" t="str">
        <f t="shared" si="210"/>
        <v>12.</v>
      </c>
      <c r="H256" s="256" t="str">
        <f>IFERROR(VLOOKUP($E256,Rajtlista!$B:$I,4,FALSE),"")</f>
        <v/>
      </c>
      <c r="I256" s="331" t="str">
        <f>IFERROR(VLOOKUP($E256,Rajtlista!$B:$I,5,FALSE),"")</f>
        <v/>
      </c>
      <c r="J256" s="331" t="str">
        <f>IFERROR(VLOOKUP($E256,Rajtlista!$B:$I,6,FALSE),"")</f>
        <v/>
      </c>
      <c r="K256" s="256" t="str">
        <f>IFERROR(VLOOKUP($E256,'Nevezési lista'!$C$4:$K$113,6,FALSE),"")</f>
        <v/>
      </c>
      <c r="L256" s="299" t="str">
        <f>IFERROR(VLOOKUP($E256,Beíró!$B:$T,10,FALSE),"")</f>
        <v/>
      </c>
      <c r="M256" s="300" t="str">
        <f>IFERROR(VLOOKUP($E256,Beíró!$B:$T,11,FALSE),"")</f>
        <v/>
      </c>
      <c r="N256" s="300" t="str">
        <f>IFERROR(VLOOKUP($E256,Beíró!$B:$T,12,FALSE),"")</f>
        <v/>
      </c>
      <c r="O256" s="301" t="str">
        <f>IFERROR(VLOOKUP($E256,Beíró!$B:$T,13,FALSE),"")</f>
        <v/>
      </c>
      <c r="P256" s="303">
        <f>IFERROR(VLOOKUP($E256,Beíró!$B:$T,17,FALSE),0)</f>
        <v>0</v>
      </c>
      <c r="Q256" s="365" t="str">
        <f t="shared" ref="Q256" si="222">IF((P256-P244)&gt;0,P256-P244,"-")</f>
        <v>-</v>
      </c>
      <c r="R256" s="366"/>
      <c r="S256" s="82" t="str">
        <f>IFERROR(IF(VLOOKUP(E256,Beíró!B:T,18,FALSE)-D256=0,"ok","hiba"),"")</f>
        <v/>
      </c>
      <c r="T256" s="82" t="str">
        <f>IFERROR(IF(VLOOKUP(E256,Beíró!B:T,16,FALSE)-P256=0,"ok","hiba"),"")</f>
        <v/>
      </c>
    </row>
    <row r="257" spans="3:20" ht="14.25" hidden="1" customHeight="1" outlineLevel="1" x14ac:dyDescent="0.25">
      <c r="C257" s="364" t="s">
        <v>21</v>
      </c>
      <c r="D257" s="256">
        <v>14</v>
      </c>
      <c r="E257" s="256" t="str">
        <f>IFERROR(VLOOKUP(D257,'Eredmények rsz szerint'!R250:T264,2,FALSE),"")</f>
        <v/>
      </c>
      <c r="F257" s="255" t="str">
        <f>IFERROR(VLOOKUP($E257,Rajtlista!$B:$I,2,FALSE),"")</f>
        <v/>
      </c>
      <c r="G257" s="256" t="str">
        <f t="shared" si="210"/>
        <v>13.</v>
      </c>
      <c r="H257" s="256" t="str">
        <f>IFERROR(VLOOKUP($E257,Rajtlista!$B:$I,4,FALSE),"")</f>
        <v/>
      </c>
      <c r="I257" s="331" t="str">
        <f>IFERROR(VLOOKUP($E257,Rajtlista!$B:$I,5,FALSE),"")</f>
        <v/>
      </c>
      <c r="J257" s="331" t="str">
        <f>IFERROR(VLOOKUP($E257,Rajtlista!$B:$I,6,FALSE),"")</f>
        <v/>
      </c>
      <c r="K257" s="256" t="str">
        <f>IFERROR(VLOOKUP($E257,'Nevezési lista'!$C$4:$K$113,6,FALSE),"")</f>
        <v/>
      </c>
      <c r="L257" s="299" t="str">
        <f>IFERROR(VLOOKUP($E257,Beíró!$B:$T,10,FALSE),"")</f>
        <v/>
      </c>
      <c r="M257" s="300" t="str">
        <f>IFERROR(VLOOKUP($E257,Beíró!$B:$T,11,FALSE),"")</f>
        <v/>
      </c>
      <c r="N257" s="300" t="str">
        <f>IFERROR(VLOOKUP($E257,Beíró!$B:$T,12,FALSE),"")</f>
        <v/>
      </c>
      <c r="O257" s="301" t="str">
        <f>IFERROR(VLOOKUP($E257,Beíró!$B:$T,13,FALSE),"")</f>
        <v/>
      </c>
      <c r="P257" s="303">
        <f>IFERROR(VLOOKUP($E257,Beíró!$B:$T,17,FALSE),0)</f>
        <v>0</v>
      </c>
      <c r="Q257" s="365" t="str">
        <f t="shared" ref="Q257" si="223">IF((P257-P244)&gt;0,P257-P244,"-")</f>
        <v>-</v>
      </c>
      <c r="R257" s="366"/>
      <c r="S257" s="82" t="str">
        <f>IFERROR(IF(VLOOKUP(E257,Beíró!B:T,18,FALSE)-D257=0,"ok","hiba"),"")</f>
        <v/>
      </c>
      <c r="T257" s="82" t="str">
        <f>IFERROR(IF(VLOOKUP(E257,Beíró!B:T,16,FALSE)-P257=0,"ok","hiba"),"")</f>
        <v/>
      </c>
    </row>
    <row r="258" spans="3:20" ht="14.25" hidden="1" customHeight="1" outlineLevel="1" x14ac:dyDescent="0.25">
      <c r="C258" s="364" t="s">
        <v>22</v>
      </c>
      <c r="D258" s="256">
        <v>15</v>
      </c>
      <c r="E258" s="256" t="str">
        <f>IFERROR(VLOOKUP(D258,'Eredmények rsz szerint'!R250:T264,2,FALSE),"")</f>
        <v/>
      </c>
      <c r="F258" s="255" t="str">
        <f>IFERROR(VLOOKUP($E258,Rajtlista!$B:$I,2,FALSE),"")</f>
        <v/>
      </c>
      <c r="G258" s="256" t="str">
        <f t="shared" si="210"/>
        <v>14.</v>
      </c>
      <c r="H258" s="256" t="str">
        <f>IFERROR(VLOOKUP($E258,Rajtlista!$B:$I,4,FALSE),"")</f>
        <v/>
      </c>
      <c r="I258" s="331" t="str">
        <f>IFERROR(VLOOKUP($E258,Rajtlista!$B:$I,5,FALSE),"")</f>
        <v/>
      </c>
      <c r="J258" s="331" t="str">
        <f>IFERROR(VLOOKUP($E258,Rajtlista!$B:$I,6,FALSE),"")</f>
        <v/>
      </c>
      <c r="K258" s="256" t="str">
        <f>IFERROR(VLOOKUP($E258,'Nevezési lista'!$C$4:$K$113,6,FALSE),"")</f>
        <v/>
      </c>
      <c r="L258" s="299" t="str">
        <f>IFERROR(VLOOKUP($E258,Beíró!$B:$T,10,FALSE),"")</f>
        <v/>
      </c>
      <c r="M258" s="300" t="str">
        <f>IFERROR(VLOOKUP($E258,Beíró!$B:$T,11,FALSE),"")</f>
        <v/>
      </c>
      <c r="N258" s="300" t="str">
        <f>IFERROR(VLOOKUP($E258,Beíró!$B:$T,12,FALSE),"")</f>
        <v/>
      </c>
      <c r="O258" s="301" t="str">
        <f>IFERROR(VLOOKUP($E258,Beíró!$B:$T,13,FALSE),"")</f>
        <v/>
      </c>
      <c r="P258" s="303">
        <f>IFERROR(VLOOKUP($E258,Beíró!$B:$T,17,FALSE),0)</f>
        <v>0</v>
      </c>
      <c r="Q258" s="365" t="str">
        <f t="shared" ref="Q258" si="224">IF((P258-P244)&gt;0,P258-P244,"-")</f>
        <v>-</v>
      </c>
      <c r="R258" s="366"/>
      <c r="S258" s="82" t="str">
        <f>IFERROR(IF(VLOOKUP(E258,Beíró!B:T,18,FALSE)-D258=0,"ok","hiba"),"")</f>
        <v/>
      </c>
      <c r="T258" s="82" t="str">
        <f>IFERROR(IF(VLOOKUP(E258,Beíró!B:T,16,FALSE)-P258=0,"ok","hiba"),"")</f>
        <v/>
      </c>
    </row>
    <row r="259" spans="3:20" ht="14.25" customHeight="1" outlineLevel="1" thickBot="1" x14ac:dyDescent="0.3">
      <c r="C259" s="334"/>
      <c r="D259" s="336"/>
      <c r="E259" s="367">
        <v>0</v>
      </c>
      <c r="F259" s="335"/>
      <c r="G259" s="336"/>
      <c r="H259" s="336"/>
      <c r="I259" s="336"/>
      <c r="J259" s="336"/>
      <c r="K259" s="336"/>
      <c r="L259" s="337"/>
      <c r="M259" s="337"/>
      <c r="N259" s="337"/>
      <c r="O259" s="337"/>
      <c r="P259" s="339"/>
      <c r="Q259" s="368"/>
      <c r="R259" s="357"/>
      <c r="S259" s="82" t="str">
        <f>IFERROR(IF(VLOOKUP(E259,Beíró!B:T,18,FALSE)-D259=0,"ok","hiba"),"")</f>
        <v>ok</v>
      </c>
      <c r="T259" s="82" t="str">
        <f>IFERROR(IF(VLOOKUP(E259,Beíró!B:T,16,FALSE)-P259=0,"ok","hiba"),"")</f>
        <v>ok</v>
      </c>
    </row>
    <row r="260" spans="3:20" s="359" customFormat="1" ht="14.25" customHeight="1" x14ac:dyDescent="0.25">
      <c r="C260" s="369"/>
      <c r="D260" s="370"/>
      <c r="E260" s="370">
        <f>+Rajtlista!B266</f>
        <v>0</v>
      </c>
      <c r="F260" s="371"/>
      <c r="G260" s="370"/>
      <c r="H260" s="370"/>
      <c r="I260" s="370"/>
      <c r="J260" s="372"/>
      <c r="K260" s="373" t="str">
        <f>IFERROR(VLOOKUP($E260,'Nevezési lista'!C267:K367,6,FALSE),"")</f>
        <v/>
      </c>
      <c r="L260" s="374" t="e">
        <f>'Lövészet beíró'!G260</f>
        <v>#N/A</v>
      </c>
      <c r="M260" s="281" t="e">
        <f>'Lövészet beíró'!H260</f>
        <v>#N/A</v>
      </c>
      <c r="N260" s="281" t="e">
        <f>'Lövészet beíró'!I260</f>
        <v>#N/A</v>
      </c>
      <c r="O260" s="282" t="e">
        <f>'Lövészet beíró'!J260</f>
        <v>#N/A</v>
      </c>
      <c r="P260" s="375"/>
      <c r="Q260" s="376"/>
      <c r="R260" s="357"/>
      <c r="S260" s="358" t="str">
        <f>IFERROR(IF(VLOOKUP(E260,Beíró!B:T,18,FALSE)-D260=0,"ok","hiba"),"")</f>
        <v>ok</v>
      </c>
      <c r="T260" s="358" t="str">
        <f>IFERROR(IF(VLOOKUP(E260,Beíró!B:T,16,FALSE)-P260=0,"ok","hiba"),"")</f>
        <v>ok</v>
      </c>
    </row>
    <row r="261" spans="3:20" ht="14.25" hidden="1" customHeight="1" outlineLevel="1" x14ac:dyDescent="0.25">
      <c r="C261" s="360" t="s">
        <v>5</v>
      </c>
      <c r="D261" s="288">
        <v>1</v>
      </c>
      <c r="E261" s="253" t="str">
        <f>IFERROR(VLOOKUP(D261,'Eredmények rsz szerint'!R267:T281,2,FALSE),"")</f>
        <v/>
      </c>
      <c r="F261" s="287" t="str">
        <f>IFERROR(VLOOKUP($E261,Rajtlista!$B:$I,2,FALSE),"")</f>
        <v/>
      </c>
      <c r="G261" s="288">
        <f>+C260</f>
        <v>0</v>
      </c>
      <c r="H261" s="288" t="str">
        <f>IFERROR(VLOOKUP($E261,Rajtlista!$B:$I,4,FALSE),"")</f>
        <v/>
      </c>
      <c r="I261" s="328" t="str">
        <f>IFERROR(VLOOKUP($E261,Rajtlista!$B:$I,5,FALSE),"")</f>
        <v/>
      </c>
      <c r="J261" s="328" t="str">
        <f>IFERROR(VLOOKUP($E261,Rajtlista!$B:$I,6,FALSE),"")</f>
        <v/>
      </c>
      <c r="K261" s="288" t="str">
        <f>IFERROR(VLOOKUP($E261,'Nevezési lista'!$C$4:$K$113,6,FALSE),"")</f>
        <v/>
      </c>
      <c r="L261" s="291" t="str">
        <f>IFERROR(VLOOKUP($E261,Beíró!$B:$T,10,FALSE),"")</f>
        <v/>
      </c>
      <c r="M261" s="292" t="str">
        <f>IFERROR(VLOOKUP($E261,Beíró!$B:$T,11,FALSE),"")</f>
        <v/>
      </c>
      <c r="N261" s="292" t="str">
        <f>IFERROR(VLOOKUP($E261,Beíró!$B:$T,12,FALSE),"")</f>
        <v/>
      </c>
      <c r="O261" s="293" t="str">
        <f>IFERROR(VLOOKUP($E261,Beíró!$B:$T,13,FALSE),"")</f>
        <v/>
      </c>
      <c r="P261" s="295">
        <f>IFERROR(VLOOKUP($E261,Beíró!$B:$T,17,FALSE),0)</f>
        <v>0</v>
      </c>
      <c r="Q261" s="362" t="str">
        <f t="shared" ref="Q261" si="225">IF((P261-P261)&gt;0,P261-P261,"-")</f>
        <v>-</v>
      </c>
      <c r="R261" s="363"/>
      <c r="S261" s="82" t="str">
        <f>IFERROR(IF(VLOOKUP(E261,Beíró!B:T,18,FALSE)-D261=0,"ok","hiba"),"")</f>
        <v/>
      </c>
      <c r="T261" s="82" t="str">
        <f>IFERROR(IF(VLOOKUP(E261,Beíró!B:T,16,FALSE)-P261=0,"ok","hiba"),"")</f>
        <v/>
      </c>
    </row>
    <row r="262" spans="3:20" ht="14.25" hidden="1" customHeight="1" outlineLevel="1" x14ac:dyDescent="0.25">
      <c r="C262" s="364" t="s">
        <v>6</v>
      </c>
      <c r="D262" s="256">
        <v>2</v>
      </c>
      <c r="E262" s="256" t="str">
        <f>IFERROR(VLOOKUP(D262,'Eredmények rsz szerint'!R267:T281,2,FALSE),"")</f>
        <v/>
      </c>
      <c r="F262" s="255" t="str">
        <f>IFERROR(VLOOKUP($E262,Rajtlista!$B:$I,2,FALSE),"")</f>
        <v/>
      </c>
      <c r="G262" s="256" t="str">
        <f t="shared" ref="G262:G275" si="226">+C261</f>
        <v>I.</v>
      </c>
      <c r="H262" s="256" t="str">
        <f>IFERROR(VLOOKUP($E262,Rajtlista!$B:$I,4,FALSE),"")</f>
        <v/>
      </c>
      <c r="I262" s="331" t="str">
        <f>IFERROR(VLOOKUP($E262,Rajtlista!$B:$I,5,FALSE),"")</f>
        <v/>
      </c>
      <c r="J262" s="331" t="str">
        <f>IFERROR(VLOOKUP($E262,Rajtlista!$B:$I,6,FALSE),"")</f>
        <v/>
      </c>
      <c r="K262" s="256" t="str">
        <f>IFERROR(VLOOKUP($E262,'Nevezési lista'!$C$4:$K$113,6,FALSE),"")</f>
        <v/>
      </c>
      <c r="L262" s="299" t="str">
        <f>IFERROR(VLOOKUP($E262,Beíró!$B:$T,10,FALSE),"")</f>
        <v/>
      </c>
      <c r="M262" s="300" t="str">
        <f>IFERROR(VLOOKUP($E262,Beíró!$B:$T,11,FALSE),"")</f>
        <v/>
      </c>
      <c r="N262" s="300" t="str">
        <f>IFERROR(VLOOKUP($E262,Beíró!$B:$T,12,FALSE),"")</f>
        <v/>
      </c>
      <c r="O262" s="301" t="str">
        <f>IFERROR(VLOOKUP($E262,Beíró!$B:$T,13,FALSE),"")</f>
        <v/>
      </c>
      <c r="P262" s="303">
        <f>IFERROR(VLOOKUP($E262,Beíró!$B:$T,17,FALSE),0)</f>
        <v>0</v>
      </c>
      <c r="Q262" s="365" t="str">
        <f t="shared" ref="Q262" si="227">IF((P262-P261)&gt;0,P262-P261,"-")</f>
        <v>-</v>
      </c>
      <c r="R262" s="366"/>
      <c r="S262" s="82" t="str">
        <f>IFERROR(IF(VLOOKUP(E262,Beíró!B:T,18,FALSE)-D262=0,"ok","hiba"),"")</f>
        <v/>
      </c>
      <c r="T262" s="82" t="str">
        <f>IFERROR(IF(VLOOKUP(E262,Beíró!B:T,16,FALSE)-P262=0,"ok","hiba"),"")</f>
        <v/>
      </c>
    </row>
    <row r="263" spans="3:20" ht="14.25" hidden="1" customHeight="1" outlineLevel="1" x14ac:dyDescent="0.25">
      <c r="C263" s="364" t="s">
        <v>10</v>
      </c>
      <c r="D263" s="256">
        <v>3</v>
      </c>
      <c r="E263" s="256" t="str">
        <f>IFERROR(VLOOKUP(D263,'Eredmények rsz szerint'!R267:T281,2,FALSE),"")</f>
        <v/>
      </c>
      <c r="F263" s="255" t="str">
        <f>IFERROR(VLOOKUP($E263,Rajtlista!$B:$I,2,FALSE),"")</f>
        <v/>
      </c>
      <c r="G263" s="256" t="str">
        <f t="shared" si="226"/>
        <v>II.</v>
      </c>
      <c r="H263" s="256" t="str">
        <f>IFERROR(VLOOKUP($E263,Rajtlista!$B:$I,4,FALSE),"")</f>
        <v/>
      </c>
      <c r="I263" s="331" t="str">
        <f>IFERROR(VLOOKUP($E263,Rajtlista!$B:$I,5,FALSE),"")</f>
        <v/>
      </c>
      <c r="J263" s="331" t="str">
        <f>IFERROR(VLOOKUP($E263,Rajtlista!$B:$I,6,FALSE),"")</f>
        <v/>
      </c>
      <c r="K263" s="256" t="str">
        <f>IFERROR(VLOOKUP($E263,'Nevezési lista'!$C$4:$K$113,6,FALSE),"")</f>
        <v/>
      </c>
      <c r="L263" s="299" t="str">
        <f>IFERROR(VLOOKUP($E263,Beíró!$B:$T,10,FALSE),"")</f>
        <v/>
      </c>
      <c r="M263" s="300" t="str">
        <f>IFERROR(VLOOKUP($E263,Beíró!$B:$T,11,FALSE),"")</f>
        <v/>
      </c>
      <c r="N263" s="300" t="str">
        <f>IFERROR(VLOOKUP($E263,Beíró!$B:$T,12,FALSE),"")</f>
        <v/>
      </c>
      <c r="O263" s="301" t="str">
        <f>IFERROR(VLOOKUP($E263,Beíró!$B:$T,13,FALSE),"")</f>
        <v/>
      </c>
      <c r="P263" s="303">
        <f>IFERROR(VLOOKUP($E263,Beíró!$B:$T,17,FALSE),0)</f>
        <v>0</v>
      </c>
      <c r="Q263" s="365" t="str">
        <f t="shared" ref="Q263" si="228">IF((P263-P261)&gt;0,P263-P261,"-")</f>
        <v>-</v>
      </c>
      <c r="R263" s="366"/>
      <c r="S263" s="82" t="str">
        <f>IFERROR(IF(VLOOKUP(E263,Beíró!B:T,18,FALSE)-D263=0,"ok","hiba"),"")</f>
        <v/>
      </c>
      <c r="T263" s="82" t="str">
        <f>IFERROR(IF(VLOOKUP(E263,Beíró!B:T,16,FALSE)-P263=0,"ok","hiba"),"")</f>
        <v/>
      </c>
    </row>
    <row r="264" spans="3:20" ht="14.25" hidden="1" customHeight="1" outlineLevel="1" x14ac:dyDescent="0.25">
      <c r="C264" s="364" t="s">
        <v>11</v>
      </c>
      <c r="D264" s="256">
        <v>4</v>
      </c>
      <c r="E264" s="256" t="str">
        <f>IFERROR(VLOOKUP(D264,'Eredmények rsz szerint'!R267:T281,2,FALSE),"")</f>
        <v/>
      </c>
      <c r="F264" s="255" t="str">
        <f>IFERROR(VLOOKUP($E264,Rajtlista!$B:$I,2,FALSE),"")</f>
        <v/>
      </c>
      <c r="G264" s="256" t="str">
        <f t="shared" si="226"/>
        <v>III.</v>
      </c>
      <c r="H264" s="256" t="str">
        <f>IFERROR(VLOOKUP($E264,Rajtlista!$B:$I,4,FALSE),"")</f>
        <v/>
      </c>
      <c r="I264" s="331" t="str">
        <f>IFERROR(VLOOKUP($E264,Rajtlista!$B:$I,5,FALSE),"")</f>
        <v/>
      </c>
      <c r="J264" s="331" t="str">
        <f>IFERROR(VLOOKUP($E264,Rajtlista!$B:$I,6,FALSE),"")</f>
        <v/>
      </c>
      <c r="K264" s="256" t="str">
        <f>IFERROR(VLOOKUP($E264,'Nevezési lista'!$C$4:$K$113,6,FALSE),"")</f>
        <v/>
      </c>
      <c r="L264" s="299" t="str">
        <f>IFERROR(VLOOKUP($E264,Beíró!$B:$T,10,FALSE),"")</f>
        <v/>
      </c>
      <c r="M264" s="300" t="str">
        <f>IFERROR(VLOOKUP($E264,Beíró!$B:$T,11,FALSE),"")</f>
        <v/>
      </c>
      <c r="N264" s="300" t="str">
        <f>IFERROR(VLOOKUP($E264,Beíró!$B:$T,12,FALSE),"")</f>
        <v/>
      </c>
      <c r="O264" s="301" t="str">
        <f>IFERROR(VLOOKUP($E264,Beíró!$B:$T,13,FALSE),"")</f>
        <v/>
      </c>
      <c r="P264" s="303">
        <f>IFERROR(VLOOKUP($E264,Beíró!$B:$T,17,FALSE),0)</f>
        <v>0</v>
      </c>
      <c r="Q264" s="365" t="str">
        <f t="shared" ref="Q264" si="229">IF((P264-P261)&gt;0,P264-P261,"-")</f>
        <v>-</v>
      </c>
      <c r="R264" s="366"/>
      <c r="S264" s="82" t="str">
        <f>IFERROR(IF(VLOOKUP(E264,Beíró!B:T,18,FALSE)-D264=0,"ok","hiba"),"")</f>
        <v/>
      </c>
      <c r="T264" s="82" t="str">
        <f>IFERROR(IF(VLOOKUP(E264,Beíró!B:T,16,FALSE)-P264=0,"ok","hiba"),"")</f>
        <v/>
      </c>
    </row>
    <row r="265" spans="3:20" ht="14.25" hidden="1" customHeight="1" outlineLevel="1" x14ac:dyDescent="0.25">
      <c r="C265" s="364" t="s">
        <v>12</v>
      </c>
      <c r="D265" s="256">
        <v>5</v>
      </c>
      <c r="E265" s="256" t="str">
        <f>IFERROR(VLOOKUP(D265,'Eredmények rsz szerint'!R267:T281,2,FALSE),"")</f>
        <v/>
      </c>
      <c r="F265" s="255" t="str">
        <f>IFERROR(VLOOKUP($E265,Rajtlista!$B:$I,2,FALSE),"")</f>
        <v/>
      </c>
      <c r="G265" s="256" t="str">
        <f t="shared" si="226"/>
        <v>4.</v>
      </c>
      <c r="H265" s="256" t="str">
        <f>IFERROR(VLOOKUP($E265,Rajtlista!$B:$I,4,FALSE),"")</f>
        <v/>
      </c>
      <c r="I265" s="331" t="str">
        <f>IFERROR(VLOOKUP($E265,Rajtlista!$B:$I,5,FALSE),"")</f>
        <v/>
      </c>
      <c r="J265" s="331" t="str">
        <f>IFERROR(VLOOKUP($E265,Rajtlista!$B:$I,6,FALSE),"")</f>
        <v/>
      </c>
      <c r="K265" s="256" t="str">
        <f>IFERROR(VLOOKUP($E265,'Nevezési lista'!$C$4:$K$113,6,FALSE),"")</f>
        <v/>
      </c>
      <c r="L265" s="299" t="str">
        <f>IFERROR(VLOOKUP($E265,Beíró!$B:$T,10,FALSE),"")</f>
        <v/>
      </c>
      <c r="M265" s="300" t="str">
        <f>IFERROR(VLOOKUP($E265,Beíró!$B:$T,11,FALSE),"")</f>
        <v/>
      </c>
      <c r="N265" s="300" t="str">
        <f>IFERROR(VLOOKUP($E265,Beíró!$B:$T,12,FALSE),"")</f>
        <v/>
      </c>
      <c r="O265" s="301" t="str">
        <f>IFERROR(VLOOKUP($E265,Beíró!$B:$T,13,FALSE),"")</f>
        <v/>
      </c>
      <c r="P265" s="303">
        <f>IFERROR(VLOOKUP($E265,Beíró!$B:$T,17,FALSE),0)</f>
        <v>0</v>
      </c>
      <c r="Q265" s="365" t="str">
        <f t="shared" ref="Q265" si="230">IF((P265-P261)&gt;0,P265-P261,"-")</f>
        <v>-</v>
      </c>
      <c r="R265" s="366"/>
      <c r="S265" s="82" t="str">
        <f>IFERROR(IF(VLOOKUP(E265,Beíró!B:T,18,FALSE)-D265=0,"ok","hiba"),"")</f>
        <v/>
      </c>
      <c r="T265" s="82" t="str">
        <f>IFERROR(IF(VLOOKUP(E265,Beíró!B:T,16,FALSE)-P265=0,"ok","hiba"),"")</f>
        <v/>
      </c>
    </row>
    <row r="266" spans="3:20" ht="14.25" hidden="1" customHeight="1" outlineLevel="1" x14ac:dyDescent="0.25">
      <c r="C266" s="364" t="s">
        <v>13</v>
      </c>
      <c r="D266" s="256">
        <v>6</v>
      </c>
      <c r="E266" s="256" t="str">
        <f>IFERROR(VLOOKUP(D266,'Eredmények rsz szerint'!R267:T281,2,FALSE),"")</f>
        <v/>
      </c>
      <c r="F266" s="255" t="str">
        <f>IFERROR(VLOOKUP($E266,Rajtlista!$B:$I,2,FALSE),"")</f>
        <v/>
      </c>
      <c r="G266" s="256" t="str">
        <f t="shared" si="226"/>
        <v>5.</v>
      </c>
      <c r="H266" s="256" t="str">
        <f>IFERROR(VLOOKUP($E266,Rajtlista!$B:$I,4,FALSE),"")</f>
        <v/>
      </c>
      <c r="I266" s="331" t="str">
        <f>IFERROR(VLOOKUP($E266,Rajtlista!$B:$I,5,FALSE),"")</f>
        <v/>
      </c>
      <c r="J266" s="331" t="str">
        <f>IFERROR(VLOOKUP($E266,Rajtlista!$B:$I,6,FALSE),"")</f>
        <v/>
      </c>
      <c r="K266" s="256" t="str">
        <f>IFERROR(VLOOKUP($E266,'Nevezési lista'!$C$4:$K$113,6,FALSE),"")</f>
        <v/>
      </c>
      <c r="L266" s="299" t="str">
        <f>IFERROR(VLOOKUP($E266,Beíró!$B:$T,10,FALSE),"")</f>
        <v/>
      </c>
      <c r="M266" s="300" t="str">
        <f>IFERROR(VLOOKUP($E266,Beíró!$B:$T,11,FALSE),"")</f>
        <v/>
      </c>
      <c r="N266" s="300" t="str">
        <f>IFERROR(VLOOKUP($E266,Beíró!$B:$T,12,FALSE),"")</f>
        <v/>
      </c>
      <c r="O266" s="301" t="str">
        <f>IFERROR(VLOOKUP($E266,Beíró!$B:$T,13,FALSE),"")</f>
        <v/>
      </c>
      <c r="P266" s="303">
        <f>IFERROR(VLOOKUP($E266,Beíró!$B:$T,17,FALSE),0)</f>
        <v>0</v>
      </c>
      <c r="Q266" s="365" t="str">
        <f t="shared" ref="Q266" si="231">IF((P266-P261)&gt;0,P266-P261,"-")</f>
        <v>-</v>
      </c>
      <c r="R266" s="366"/>
      <c r="S266" s="82" t="str">
        <f>IFERROR(IF(VLOOKUP(E266,Beíró!B:T,18,FALSE)-D266=0,"ok","hiba"),"")</f>
        <v/>
      </c>
      <c r="T266" s="82" t="str">
        <f>IFERROR(IF(VLOOKUP(E266,Beíró!B:T,16,FALSE)-P266=0,"ok","hiba"),"")</f>
        <v/>
      </c>
    </row>
    <row r="267" spans="3:20" ht="14.25" hidden="1" customHeight="1" outlineLevel="1" x14ac:dyDescent="0.25">
      <c r="C267" s="364" t="s">
        <v>14</v>
      </c>
      <c r="D267" s="256">
        <v>7</v>
      </c>
      <c r="E267" s="256" t="str">
        <f>IFERROR(VLOOKUP(D267,'Eredmények rsz szerint'!R267:T281,2,FALSE),"")</f>
        <v/>
      </c>
      <c r="F267" s="255" t="str">
        <f>IFERROR(VLOOKUP($E267,Rajtlista!$B:$I,2,FALSE),"")</f>
        <v/>
      </c>
      <c r="G267" s="256" t="str">
        <f t="shared" si="226"/>
        <v>6.</v>
      </c>
      <c r="H267" s="256" t="str">
        <f>IFERROR(VLOOKUP($E267,Rajtlista!$B:$I,4,FALSE),"")</f>
        <v/>
      </c>
      <c r="I267" s="331" t="str">
        <f>IFERROR(VLOOKUP($E267,Rajtlista!$B:$I,5,FALSE),"")</f>
        <v/>
      </c>
      <c r="J267" s="331" t="str">
        <f>IFERROR(VLOOKUP($E267,Rajtlista!$B:$I,6,FALSE),"")</f>
        <v/>
      </c>
      <c r="K267" s="256" t="str">
        <f>IFERROR(VLOOKUP($E267,'Nevezési lista'!$C$4:$K$113,6,FALSE),"")</f>
        <v/>
      </c>
      <c r="L267" s="299" t="str">
        <f>IFERROR(VLOOKUP($E267,Beíró!$B:$T,10,FALSE),"")</f>
        <v/>
      </c>
      <c r="M267" s="300" t="str">
        <f>IFERROR(VLOOKUP($E267,Beíró!$B:$T,11,FALSE),"")</f>
        <v/>
      </c>
      <c r="N267" s="300" t="str">
        <f>IFERROR(VLOOKUP($E267,Beíró!$B:$T,12,FALSE),"")</f>
        <v/>
      </c>
      <c r="O267" s="301" t="str">
        <f>IFERROR(VLOOKUP($E267,Beíró!$B:$T,13,FALSE),"")</f>
        <v/>
      </c>
      <c r="P267" s="303">
        <f>IFERROR(VLOOKUP($E267,Beíró!$B:$T,17,FALSE),0)</f>
        <v>0</v>
      </c>
      <c r="Q267" s="365" t="str">
        <f t="shared" ref="Q267" si="232">IF((P267-P261)&gt;0,P267-P261,"-")</f>
        <v>-</v>
      </c>
      <c r="R267" s="366"/>
      <c r="S267" s="82" t="str">
        <f>IFERROR(IF(VLOOKUP(E267,Beíró!B:T,18,FALSE)-D267=0,"ok","hiba"),"")</f>
        <v/>
      </c>
      <c r="T267" s="82" t="str">
        <f>IFERROR(IF(VLOOKUP(E267,Beíró!B:T,16,FALSE)-P267=0,"ok","hiba"),"")</f>
        <v/>
      </c>
    </row>
    <row r="268" spans="3:20" ht="14.25" hidden="1" customHeight="1" outlineLevel="1" x14ac:dyDescent="0.25">
      <c r="C268" s="364" t="s">
        <v>15</v>
      </c>
      <c r="D268" s="256">
        <v>8</v>
      </c>
      <c r="E268" s="256" t="str">
        <f>IFERROR(VLOOKUP(D268,'Eredmények rsz szerint'!R267:T281,2,FALSE),"")</f>
        <v/>
      </c>
      <c r="F268" s="255" t="str">
        <f>IFERROR(VLOOKUP($E268,Rajtlista!$B:$I,2,FALSE),"")</f>
        <v/>
      </c>
      <c r="G268" s="256" t="str">
        <f t="shared" si="226"/>
        <v>7.</v>
      </c>
      <c r="H268" s="256" t="str">
        <f>IFERROR(VLOOKUP($E268,Rajtlista!$B:$I,4,FALSE),"")</f>
        <v/>
      </c>
      <c r="I268" s="331" t="str">
        <f>IFERROR(VLOOKUP($E268,Rajtlista!$B:$I,5,FALSE),"")</f>
        <v/>
      </c>
      <c r="J268" s="331" t="str">
        <f>IFERROR(VLOOKUP($E268,Rajtlista!$B:$I,6,FALSE),"")</f>
        <v/>
      </c>
      <c r="K268" s="256" t="str">
        <f>IFERROR(VLOOKUP($E268,'Nevezési lista'!$C$4:$K$113,6,FALSE),"")</f>
        <v/>
      </c>
      <c r="L268" s="299" t="str">
        <f>IFERROR(VLOOKUP($E268,Beíró!$B:$T,10,FALSE),"")</f>
        <v/>
      </c>
      <c r="M268" s="300" t="str">
        <f>IFERROR(VLOOKUP($E268,Beíró!$B:$T,11,FALSE),"")</f>
        <v/>
      </c>
      <c r="N268" s="300" t="str">
        <f>IFERROR(VLOOKUP($E268,Beíró!$B:$T,12,FALSE),"")</f>
        <v/>
      </c>
      <c r="O268" s="301" t="str">
        <f>IFERROR(VLOOKUP($E268,Beíró!$B:$T,13,FALSE),"")</f>
        <v/>
      </c>
      <c r="P268" s="303">
        <f>IFERROR(VLOOKUP($E268,Beíró!$B:$T,17,FALSE),0)</f>
        <v>0</v>
      </c>
      <c r="Q268" s="365" t="str">
        <f t="shared" ref="Q268" si="233">IF((P268-P261)&gt;0,P268-P261,"-")</f>
        <v>-</v>
      </c>
      <c r="R268" s="366"/>
      <c r="S268" s="82" t="str">
        <f>IFERROR(IF(VLOOKUP(E268,Beíró!B:T,18,FALSE)-D268=0,"ok","hiba"),"")</f>
        <v/>
      </c>
      <c r="T268" s="82" t="str">
        <f>IFERROR(IF(VLOOKUP(E268,Beíró!B:T,16,FALSE)-P268=0,"ok","hiba"),"")</f>
        <v/>
      </c>
    </row>
    <row r="269" spans="3:20" ht="14.25" hidden="1" customHeight="1" outlineLevel="1" x14ac:dyDescent="0.25">
      <c r="C269" s="364" t="s">
        <v>16</v>
      </c>
      <c r="D269" s="256">
        <v>9</v>
      </c>
      <c r="E269" s="256" t="str">
        <f>IFERROR(VLOOKUP(D269,'Eredmények rsz szerint'!R267:T281,2,FALSE),"")</f>
        <v/>
      </c>
      <c r="F269" s="255" t="str">
        <f>IFERROR(VLOOKUP($E269,Rajtlista!$B:$I,2,FALSE),"")</f>
        <v/>
      </c>
      <c r="G269" s="256" t="str">
        <f t="shared" si="226"/>
        <v>8.</v>
      </c>
      <c r="H269" s="256" t="str">
        <f>IFERROR(VLOOKUP($E269,Rajtlista!$B:$I,4,FALSE),"")</f>
        <v/>
      </c>
      <c r="I269" s="331" t="str">
        <f>IFERROR(VLOOKUP($E269,Rajtlista!$B:$I,5,FALSE),"")</f>
        <v/>
      </c>
      <c r="J269" s="331" t="str">
        <f>IFERROR(VLOOKUP($E269,Rajtlista!$B:$I,6,FALSE),"")</f>
        <v/>
      </c>
      <c r="K269" s="256" t="str">
        <f>IFERROR(VLOOKUP($E269,'Nevezési lista'!$C$4:$K$113,6,FALSE),"")</f>
        <v/>
      </c>
      <c r="L269" s="299" t="str">
        <f>IFERROR(VLOOKUP($E269,Beíró!$B:$T,10,FALSE),"")</f>
        <v/>
      </c>
      <c r="M269" s="300" t="str">
        <f>IFERROR(VLOOKUP($E269,Beíró!$B:$T,11,FALSE),"")</f>
        <v/>
      </c>
      <c r="N269" s="300" t="str">
        <f>IFERROR(VLOOKUP($E269,Beíró!$B:$T,12,FALSE),"")</f>
        <v/>
      </c>
      <c r="O269" s="301" t="str">
        <f>IFERROR(VLOOKUP($E269,Beíró!$B:$T,13,FALSE),"")</f>
        <v/>
      </c>
      <c r="P269" s="303">
        <f>IFERROR(VLOOKUP($E269,Beíró!$B:$T,17,FALSE),0)</f>
        <v>0</v>
      </c>
      <c r="Q269" s="365" t="str">
        <f t="shared" ref="Q269" si="234">IF((P269-P261)&gt;0,P269-P261,"-")</f>
        <v>-</v>
      </c>
      <c r="R269" s="366"/>
      <c r="S269" s="82" t="str">
        <f>IFERROR(IF(VLOOKUP(E269,Beíró!B:T,18,FALSE)-D269=0,"ok","hiba"),"")</f>
        <v/>
      </c>
      <c r="T269" s="82" t="str">
        <f>IFERROR(IF(VLOOKUP(E269,Beíró!B:T,16,FALSE)-P269=0,"ok","hiba"),"")</f>
        <v/>
      </c>
    </row>
    <row r="270" spans="3:20" ht="14.25" hidden="1" customHeight="1" outlineLevel="1" x14ac:dyDescent="0.25">
      <c r="C270" s="364" t="s">
        <v>17</v>
      </c>
      <c r="D270" s="256">
        <v>10</v>
      </c>
      <c r="E270" s="256" t="str">
        <f>IFERROR(VLOOKUP(D270,'Eredmények rsz szerint'!R267:T281,2,FALSE),"")</f>
        <v/>
      </c>
      <c r="F270" s="255" t="str">
        <f>IFERROR(VLOOKUP($E270,Rajtlista!$B:$I,2,FALSE),"")</f>
        <v/>
      </c>
      <c r="G270" s="256" t="str">
        <f t="shared" si="226"/>
        <v>9.</v>
      </c>
      <c r="H270" s="256" t="str">
        <f>IFERROR(VLOOKUP($E270,Rajtlista!$B:$I,4,FALSE),"")</f>
        <v/>
      </c>
      <c r="I270" s="331" t="str">
        <f>IFERROR(VLOOKUP($E270,Rajtlista!$B:$I,5,FALSE),"")</f>
        <v/>
      </c>
      <c r="J270" s="331" t="str">
        <f>IFERROR(VLOOKUP($E270,Rajtlista!$B:$I,6,FALSE),"")</f>
        <v/>
      </c>
      <c r="K270" s="256" t="str">
        <f>IFERROR(VLOOKUP($E270,'Nevezési lista'!$C$4:$K$113,6,FALSE),"")</f>
        <v/>
      </c>
      <c r="L270" s="299" t="str">
        <f>IFERROR(VLOOKUP($E270,Beíró!$B:$T,10,FALSE),"")</f>
        <v/>
      </c>
      <c r="M270" s="300" t="str">
        <f>IFERROR(VLOOKUP($E270,Beíró!$B:$T,11,FALSE),"")</f>
        <v/>
      </c>
      <c r="N270" s="300" t="str">
        <f>IFERROR(VLOOKUP($E270,Beíró!$B:$T,12,FALSE),"")</f>
        <v/>
      </c>
      <c r="O270" s="301" t="str">
        <f>IFERROR(VLOOKUP($E270,Beíró!$B:$T,13,FALSE),"")</f>
        <v/>
      </c>
      <c r="P270" s="303">
        <f>IFERROR(VLOOKUP($E270,Beíró!$B:$T,17,FALSE),0)</f>
        <v>0</v>
      </c>
      <c r="Q270" s="365" t="str">
        <f t="shared" ref="Q270" si="235">IF((P270-P261)&gt;0,P270-P261,"-")</f>
        <v>-</v>
      </c>
      <c r="R270" s="366"/>
      <c r="S270" s="82" t="str">
        <f>IFERROR(IF(VLOOKUP(E270,Beíró!B:T,18,FALSE)-D270=0,"ok","hiba"),"")</f>
        <v/>
      </c>
      <c r="T270" s="82" t="str">
        <f>IFERROR(IF(VLOOKUP(E270,Beíró!B:T,16,FALSE)-P270=0,"ok","hiba"),"")</f>
        <v/>
      </c>
    </row>
    <row r="271" spans="3:20" ht="14.25" hidden="1" customHeight="1" outlineLevel="1" x14ac:dyDescent="0.25">
      <c r="C271" s="364" t="s">
        <v>18</v>
      </c>
      <c r="D271" s="256">
        <v>11</v>
      </c>
      <c r="E271" s="256" t="str">
        <f>IFERROR(VLOOKUP(D271,'Eredmények rsz szerint'!R267:T281,2,FALSE),"")</f>
        <v/>
      </c>
      <c r="F271" s="255" t="str">
        <f>IFERROR(VLOOKUP($E271,Rajtlista!$B:$I,2,FALSE),"")</f>
        <v/>
      </c>
      <c r="G271" s="256" t="str">
        <f t="shared" si="226"/>
        <v>10.</v>
      </c>
      <c r="H271" s="256" t="str">
        <f>IFERROR(VLOOKUP($E271,Rajtlista!$B:$I,4,FALSE),"")</f>
        <v/>
      </c>
      <c r="I271" s="331" t="str">
        <f>IFERROR(VLOOKUP($E271,Rajtlista!$B:$I,5,FALSE),"")</f>
        <v/>
      </c>
      <c r="J271" s="331" t="str">
        <f>IFERROR(VLOOKUP($E271,Rajtlista!$B:$I,6,FALSE),"")</f>
        <v/>
      </c>
      <c r="K271" s="256" t="str">
        <f>IFERROR(VLOOKUP($E271,'Nevezési lista'!$C$4:$K$113,6,FALSE),"")</f>
        <v/>
      </c>
      <c r="L271" s="299" t="str">
        <f>IFERROR(VLOOKUP($E271,Beíró!$B:$T,10,FALSE),"")</f>
        <v/>
      </c>
      <c r="M271" s="300" t="str">
        <f>IFERROR(VLOOKUP($E271,Beíró!$B:$T,11,FALSE),"")</f>
        <v/>
      </c>
      <c r="N271" s="300" t="str">
        <f>IFERROR(VLOOKUP($E271,Beíró!$B:$T,12,FALSE),"")</f>
        <v/>
      </c>
      <c r="O271" s="301" t="str">
        <f>IFERROR(VLOOKUP($E271,Beíró!$B:$T,13,FALSE),"")</f>
        <v/>
      </c>
      <c r="P271" s="303">
        <f>IFERROR(VLOOKUP($E271,Beíró!$B:$T,17,FALSE),0)</f>
        <v>0</v>
      </c>
      <c r="Q271" s="365" t="str">
        <f t="shared" ref="Q271" si="236">IF((P271-P261)&gt;0,P271-P261,"-")</f>
        <v>-</v>
      </c>
      <c r="R271" s="366"/>
      <c r="S271" s="82" t="str">
        <f>IFERROR(IF(VLOOKUP(E271,Beíró!B:T,18,FALSE)-D271=0,"ok","hiba"),"")</f>
        <v/>
      </c>
      <c r="T271" s="82" t="str">
        <f>IFERROR(IF(VLOOKUP(E271,Beíró!B:T,16,FALSE)-P271=0,"ok","hiba"),"")</f>
        <v/>
      </c>
    </row>
    <row r="272" spans="3:20" ht="14.25" hidden="1" customHeight="1" outlineLevel="1" x14ac:dyDescent="0.25">
      <c r="C272" s="364" t="s">
        <v>19</v>
      </c>
      <c r="D272" s="256">
        <v>12</v>
      </c>
      <c r="E272" s="256" t="str">
        <f>IFERROR(VLOOKUP(D272,'Eredmények rsz szerint'!R267:T281,2,FALSE),"")</f>
        <v/>
      </c>
      <c r="F272" s="255" t="str">
        <f>IFERROR(VLOOKUP($E272,Rajtlista!$B:$I,2,FALSE),"")</f>
        <v/>
      </c>
      <c r="G272" s="256" t="str">
        <f t="shared" si="226"/>
        <v>11.</v>
      </c>
      <c r="H272" s="256" t="str">
        <f>IFERROR(VLOOKUP($E272,Rajtlista!$B:$I,4,FALSE),"")</f>
        <v/>
      </c>
      <c r="I272" s="331" t="str">
        <f>IFERROR(VLOOKUP($E272,Rajtlista!$B:$I,5,FALSE),"")</f>
        <v/>
      </c>
      <c r="J272" s="331" t="str">
        <f>IFERROR(VLOOKUP($E272,Rajtlista!$B:$I,6,FALSE),"")</f>
        <v/>
      </c>
      <c r="K272" s="256" t="str">
        <f>IFERROR(VLOOKUP($E272,'Nevezési lista'!$C$4:$K$113,6,FALSE),"")</f>
        <v/>
      </c>
      <c r="L272" s="299" t="str">
        <f>IFERROR(VLOOKUP($E272,Beíró!$B:$T,10,FALSE),"")</f>
        <v/>
      </c>
      <c r="M272" s="300" t="str">
        <f>IFERROR(VLOOKUP($E272,Beíró!$B:$T,11,FALSE),"")</f>
        <v/>
      </c>
      <c r="N272" s="300" t="str">
        <f>IFERROR(VLOOKUP($E272,Beíró!$B:$T,12,FALSE),"")</f>
        <v/>
      </c>
      <c r="O272" s="301" t="str">
        <f>IFERROR(VLOOKUP($E272,Beíró!$B:$T,13,FALSE),"")</f>
        <v/>
      </c>
      <c r="P272" s="303">
        <f>IFERROR(VLOOKUP($E272,Beíró!$B:$T,17,FALSE),0)</f>
        <v>0</v>
      </c>
      <c r="Q272" s="365" t="str">
        <f t="shared" ref="Q272" si="237">IF((P272-P261)&gt;0,P272-P261,"-")</f>
        <v>-</v>
      </c>
      <c r="R272" s="366"/>
      <c r="S272" s="82" t="str">
        <f>IFERROR(IF(VLOOKUP(E272,Beíró!B:T,18,FALSE)-D272=0,"ok","hiba"),"")</f>
        <v/>
      </c>
      <c r="T272" s="82" t="str">
        <f>IFERROR(IF(VLOOKUP(E272,Beíró!B:T,16,FALSE)-P272=0,"ok","hiba"),"")</f>
        <v/>
      </c>
    </row>
    <row r="273" spans="3:20" ht="14.25" hidden="1" customHeight="1" outlineLevel="1" x14ac:dyDescent="0.25">
      <c r="C273" s="364" t="s">
        <v>20</v>
      </c>
      <c r="D273" s="256">
        <v>13</v>
      </c>
      <c r="E273" s="256" t="str">
        <f>IFERROR(VLOOKUP(D273,'Eredmények rsz szerint'!R267:T281,2,FALSE),"")</f>
        <v/>
      </c>
      <c r="F273" s="255" t="str">
        <f>IFERROR(VLOOKUP($E273,Rajtlista!$B:$I,2,FALSE),"")</f>
        <v/>
      </c>
      <c r="G273" s="256" t="str">
        <f t="shared" si="226"/>
        <v>12.</v>
      </c>
      <c r="H273" s="256" t="str">
        <f>IFERROR(VLOOKUP($E273,Rajtlista!$B:$I,4,FALSE),"")</f>
        <v/>
      </c>
      <c r="I273" s="331" t="str">
        <f>IFERROR(VLOOKUP($E273,Rajtlista!$B:$I,5,FALSE),"")</f>
        <v/>
      </c>
      <c r="J273" s="331" t="str">
        <f>IFERROR(VLOOKUP($E273,Rajtlista!$B:$I,6,FALSE),"")</f>
        <v/>
      </c>
      <c r="K273" s="256" t="str">
        <f>IFERROR(VLOOKUP($E273,'Nevezési lista'!$C$4:$K$113,6,FALSE),"")</f>
        <v/>
      </c>
      <c r="L273" s="299" t="str">
        <f>IFERROR(VLOOKUP($E273,Beíró!$B:$T,10,FALSE),"")</f>
        <v/>
      </c>
      <c r="M273" s="300" t="str">
        <f>IFERROR(VLOOKUP($E273,Beíró!$B:$T,11,FALSE),"")</f>
        <v/>
      </c>
      <c r="N273" s="300" t="str">
        <f>IFERROR(VLOOKUP($E273,Beíró!$B:$T,12,FALSE),"")</f>
        <v/>
      </c>
      <c r="O273" s="301" t="str">
        <f>IFERROR(VLOOKUP($E273,Beíró!$B:$T,13,FALSE),"")</f>
        <v/>
      </c>
      <c r="P273" s="303">
        <f>IFERROR(VLOOKUP($E273,Beíró!$B:$T,17,FALSE),0)</f>
        <v>0</v>
      </c>
      <c r="Q273" s="365" t="str">
        <f t="shared" ref="Q273" si="238">IF((P273-P261)&gt;0,P273-P261,"-")</f>
        <v>-</v>
      </c>
      <c r="R273" s="366"/>
      <c r="S273" s="82" t="str">
        <f>IFERROR(IF(VLOOKUP(E273,Beíró!B:T,18,FALSE)-D273=0,"ok","hiba"),"")</f>
        <v/>
      </c>
      <c r="T273" s="82" t="str">
        <f>IFERROR(IF(VLOOKUP(E273,Beíró!B:T,16,FALSE)-P273=0,"ok","hiba"),"")</f>
        <v/>
      </c>
    </row>
    <row r="274" spans="3:20" ht="14.25" hidden="1" customHeight="1" outlineLevel="1" x14ac:dyDescent="0.25">
      <c r="C274" s="364" t="s">
        <v>21</v>
      </c>
      <c r="D274" s="256">
        <v>14</v>
      </c>
      <c r="E274" s="256" t="str">
        <f>IFERROR(VLOOKUP(D274,'Eredmények rsz szerint'!R267:T281,2,FALSE),"")</f>
        <v/>
      </c>
      <c r="F274" s="255" t="str">
        <f>IFERROR(VLOOKUP($E274,Rajtlista!$B:$I,2,FALSE),"")</f>
        <v/>
      </c>
      <c r="G274" s="256" t="str">
        <f t="shared" si="226"/>
        <v>13.</v>
      </c>
      <c r="H274" s="256" t="str">
        <f>IFERROR(VLOOKUP($E274,Rajtlista!$B:$I,4,FALSE),"")</f>
        <v/>
      </c>
      <c r="I274" s="331" t="str">
        <f>IFERROR(VLOOKUP($E274,Rajtlista!$B:$I,5,FALSE),"")</f>
        <v/>
      </c>
      <c r="J274" s="331" t="str">
        <f>IFERROR(VLOOKUP($E274,Rajtlista!$B:$I,6,FALSE),"")</f>
        <v/>
      </c>
      <c r="K274" s="256" t="str">
        <f>IFERROR(VLOOKUP($E274,'Nevezési lista'!$C$4:$K$113,6,FALSE),"")</f>
        <v/>
      </c>
      <c r="L274" s="299" t="str">
        <f>IFERROR(VLOOKUP($E274,Beíró!$B:$T,10,FALSE),"")</f>
        <v/>
      </c>
      <c r="M274" s="300" t="str">
        <f>IFERROR(VLOOKUP($E274,Beíró!$B:$T,11,FALSE),"")</f>
        <v/>
      </c>
      <c r="N274" s="300" t="str">
        <f>IFERROR(VLOOKUP($E274,Beíró!$B:$T,12,FALSE),"")</f>
        <v/>
      </c>
      <c r="O274" s="301" t="str">
        <f>IFERROR(VLOOKUP($E274,Beíró!$B:$T,13,FALSE),"")</f>
        <v/>
      </c>
      <c r="P274" s="303">
        <f>IFERROR(VLOOKUP($E274,Beíró!$B:$T,17,FALSE),0)</f>
        <v>0</v>
      </c>
      <c r="Q274" s="365" t="str">
        <f t="shared" ref="Q274" si="239">IF((P274-P261)&gt;0,P274-P261,"-")</f>
        <v>-</v>
      </c>
      <c r="R274" s="366"/>
      <c r="S274" s="82" t="str">
        <f>IFERROR(IF(VLOOKUP(E274,Beíró!B:T,18,FALSE)-D274=0,"ok","hiba"),"")</f>
        <v/>
      </c>
      <c r="T274" s="82" t="str">
        <f>IFERROR(IF(VLOOKUP(E274,Beíró!B:T,16,FALSE)-P274=0,"ok","hiba"),"")</f>
        <v/>
      </c>
    </row>
    <row r="275" spans="3:20" ht="14.25" hidden="1" customHeight="1" outlineLevel="1" x14ac:dyDescent="0.25">
      <c r="C275" s="364" t="s">
        <v>22</v>
      </c>
      <c r="D275" s="256">
        <v>15</v>
      </c>
      <c r="E275" s="256" t="str">
        <f>IFERROR(VLOOKUP(D275,'Eredmények rsz szerint'!R267:T281,2,FALSE),"")</f>
        <v/>
      </c>
      <c r="F275" s="255" t="str">
        <f>IFERROR(VLOOKUP($E275,Rajtlista!$B:$I,2,FALSE),"")</f>
        <v/>
      </c>
      <c r="G275" s="256" t="str">
        <f t="shared" si="226"/>
        <v>14.</v>
      </c>
      <c r="H275" s="256" t="str">
        <f>IFERROR(VLOOKUP($E275,Rajtlista!$B:$I,4,FALSE),"")</f>
        <v/>
      </c>
      <c r="I275" s="331" t="str">
        <f>IFERROR(VLOOKUP($E275,Rajtlista!$B:$I,5,FALSE),"")</f>
        <v/>
      </c>
      <c r="J275" s="331" t="str">
        <f>IFERROR(VLOOKUP($E275,Rajtlista!$B:$I,6,FALSE),"")</f>
        <v/>
      </c>
      <c r="K275" s="256" t="str">
        <f>IFERROR(VLOOKUP($E275,'Nevezési lista'!$C$4:$K$113,6,FALSE),"")</f>
        <v/>
      </c>
      <c r="L275" s="299" t="str">
        <f>IFERROR(VLOOKUP($E275,Beíró!$B:$T,10,FALSE),"")</f>
        <v/>
      </c>
      <c r="M275" s="300" t="str">
        <f>IFERROR(VLOOKUP($E275,Beíró!$B:$T,11,FALSE),"")</f>
        <v/>
      </c>
      <c r="N275" s="300" t="str">
        <f>IFERROR(VLOOKUP($E275,Beíró!$B:$T,12,FALSE),"")</f>
        <v/>
      </c>
      <c r="O275" s="301" t="str">
        <f>IFERROR(VLOOKUP($E275,Beíró!$B:$T,13,FALSE),"")</f>
        <v/>
      </c>
      <c r="P275" s="303">
        <f>IFERROR(VLOOKUP($E275,Beíró!$B:$T,17,FALSE),0)</f>
        <v>0</v>
      </c>
      <c r="Q275" s="365" t="str">
        <f t="shared" ref="Q275" si="240">IF((P275-P261)&gt;0,P275-P261,"-")</f>
        <v>-</v>
      </c>
      <c r="R275" s="366"/>
      <c r="S275" s="82" t="str">
        <f>IFERROR(IF(VLOOKUP(E275,Beíró!B:T,18,FALSE)-D275=0,"ok","hiba"),"")</f>
        <v/>
      </c>
      <c r="T275" s="82" t="str">
        <f>IFERROR(IF(VLOOKUP(E275,Beíró!B:T,16,FALSE)-P275=0,"ok","hiba"),"")</f>
        <v/>
      </c>
    </row>
    <row r="276" spans="3:20" ht="14.25" customHeight="1" outlineLevel="1" thickBot="1" x14ac:dyDescent="0.3">
      <c r="C276" s="334"/>
      <c r="D276" s="336"/>
      <c r="E276" s="367">
        <v>0</v>
      </c>
      <c r="F276" s="335"/>
      <c r="G276" s="336"/>
      <c r="H276" s="336"/>
      <c r="I276" s="336"/>
      <c r="J276" s="336"/>
      <c r="K276" s="336"/>
      <c r="L276" s="337"/>
      <c r="M276" s="337"/>
      <c r="N276" s="337"/>
      <c r="O276" s="337"/>
      <c r="P276" s="339"/>
      <c r="Q276" s="368"/>
      <c r="R276" s="357"/>
      <c r="S276" s="82" t="str">
        <f>IFERROR(IF(VLOOKUP(E276,Beíró!B:T,18,FALSE)-D276=0,"ok","hiba"),"")</f>
        <v>ok</v>
      </c>
      <c r="T276" s="82" t="str">
        <f>IFERROR(IF(VLOOKUP(E276,Beíró!B:T,16,FALSE)-P276=0,"ok","hiba"),"")</f>
        <v>ok</v>
      </c>
    </row>
    <row r="277" spans="3:20" s="359" customFormat="1" ht="14.25" customHeight="1" x14ac:dyDescent="0.25">
      <c r="C277" s="369"/>
      <c r="D277" s="370"/>
      <c r="E277" s="370">
        <f>+Rajtlista!B283</f>
        <v>0</v>
      </c>
      <c r="F277" s="371"/>
      <c r="G277" s="370"/>
      <c r="H277" s="370"/>
      <c r="I277" s="370"/>
      <c r="J277" s="372"/>
      <c r="K277" s="373" t="str">
        <f>IFERROR(VLOOKUP($E277,'Nevezési lista'!C284:K384,6,FALSE),"")</f>
        <v/>
      </c>
      <c r="L277" s="374" t="e">
        <f>'Lövészet beíró'!G277</f>
        <v>#N/A</v>
      </c>
      <c r="M277" s="281" t="e">
        <f>'Lövészet beíró'!H277</f>
        <v>#N/A</v>
      </c>
      <c r="N277" s="281" t="e">
        <f>'Lövészet beíró'!I277</f>
        <v>#N/A</v>
      </c>
      <c r="O277" s="282" t="e">
        <f>'Lövészet beíró'!J277</f>
        <v>#N/A</v>
      </c>
      <c r="P277" s="375"/>
      <c r="Q277" s="376"/>
      <c r="R277" s="357"/>
      <c r="S277" s="358" t="str">
        <f>IFERROR(IF(VLOOKUP(E277,Beíró!B:T,18,FALSE)-D277=0,"ok","hiba"),"")</f>
        <v>ok</v>
      </c>
      <c r="T277" s="358" t="str">
        <f>IFERROR(IF(VLOOKUP(E277,Beíró!B:T,16,FALSE)-P277=0,"ok","hiba"),"")</f>
        <v>ok</v>
      </c>
    </row>
    <row r="278" spans="3:20" ht="14.25" hidden="1" customHeight="1" outlineLevel="1" x14ac:dyDescent="0.25">
      <c r="C278" s="360" t="s">
        <v>5</v>
      </c>
      <c r="D278" s="288">
        <v>1</v>
      </c>
      <c r="E278" s="253" t="str">
        <f>IFERROR(VLOOKUP(D278,'Eredmények rsz szerint'!R284:T298,2,FALSE),"")</f>
        <v/>
      </c>
      <c r="F278" s="287" t="str">
        <f>IFERROR(VLOOKUP($E278,Rajtlista!$B:$I,2,FALSE),"")</f>
        <v/>
      </c>
      <c r="G278" s="288">
        <f>+C277</f>
        <v>0</v>
      </c>
      <c r="H278" s="288" t="str">
        <f>IFERROR(VLOOKUP($E278,Rajtlista!$B:$I,4,FALSE),"")</f>
        <v/>
      </c>
      <c r="I278" s="328" t="str">
        <f>IFERROR(VLOOKUP($E278,Rajtlista!$B:$I,5,FALSE),"")</f>
        <v/>
      </c>
      <c r="J278" s="328" t="str">
        <f>IFERROR(VLOOKUP($E278,Rajtlista!$B:$I,6,FALSE),"")</f>
        <v/>
      </c>
      <c r="K278" s="288" t="str">
        <f>IFERROR(VLOOKUP($E278,'Nevezési lista'!$C$4:$K$113,6,FALSE),"")</f>
        <v/>
      </c>
      <c r="L278" s="291" t="str">
        <f>IFERROR(VLOOKUP($E278,Beíró!$B:$T,10,FALSE),"")</f>
        <v/>
      </c>
      <c r="M278" s="292" t="str">
        <f>IFERROR(VLOOKUP($E278,Beíró!$B:$T,11,FALSE),"")</f>
        <v/>
      </c>
      <c r="N278" s="292" t="str">
        <f>IFERROR(VLOOKUP($E278,Beíró!$B:$T,12,FALSE),"")</f>
        <v/>
      </c>
      <c r="O278" s="293" t="str">
        <f>IFERROR(VLOOKUP($E278,Beíró!$B:$T,13,FALSE),"")</f>
        <v/>
      </c>
      <c r="P278" s="295">
        <f>IFERROR(VLOOKUP($E278,Beíró!$B:$T,17,FALSE),0)</f>
        <v>0</v>
      </c>
      <c r="Q278" s="362" t="str">
        <f t="shared" ref="Q278" si="241">IF((P278-P278)&gt;0,P278-P278,"-")</f>
        <v>-</v>
      </c>
      <c r="R278" s="363"/>
      <c r="S278" s="82" t="str">
        <f>IFERROR(IF(VLOOKUP(E278,Beíró!B:T,18,FALSE)-D278=0,"ok","hiba"),"")</f>
        <v/>
      </c>
      <c r="T278" s="82" t="str">
        <f>IFERROR(IF(VLOOKUP(E278,Beíró!B:T,16,FALSE)-P278=0,"ok","hiba"),"")</f>
        <v/>
      </c>
    </row>
    <row r="279" spans="3:20" ht="14.25" hidden="1" customHeight="1" outlineLevel="1" x14ac:dyDescent="0.25">
      <c r="C279" s="364" t="s">
        <v>6</v>
      </c>
      <c r="D279" s="256">
        <v>2</v>
      </c>
      <c r="E279" s="256" t="str">
        <f>IFERROR(VLOOKUP(D279,'Eredmények rsz szerint'!R284:T298,2,FALSE),"")</f>
        <v/>
      </c>
      <c r="F279" s="255" t="str">
        <f>IFERROR(VLOOKUP($E279,Rajtlista!$B:$I,2,FALSE),"")</f>
        <v/>
      </c>
      <c r="G279" s="256" t="str">
        <f t="shared" ref="G279:G292" si="242">+C278</f>
        <v>I.</v>
      </c>
      <c r="H279" s="256" t="str">
        <f>IFERROR(VLOOKUP($E279,Rajtlista!$B:$I,4,FALSE),"")</f>
        <v/>
      </c>
      <c r="I279" s="331" t="str">
        <f>IFERROR(VLOOKUP($E279,Rajtlista!$B:$I,5,FALSE),"")</f>
        <v/>
      </c>
      <c r="J279" s="331" t="str">
        <f>IFERROR(VLOOKUP($E279,Rajtlista!$B:$I,6,FALSE),"")</f>
        <v/>
      </c>
      <c r="K279" s="256" t="str">
        <f>IFERROR(VLOOKUP($E279,'Nevezési lista'!$C$4:$K$113,6,FALSE),"")</f>
        <v/>
      </c>
      <c r="L279" s="299" t="str">
        <f>IFERROR(VLOOKUP($E279,Beíró!$B:$T,10,FALSE),"")</f>
        <v/>
      </c>
      <c r="M279" s="300" t="str">
        <f>IFERROR(VLOOKUP($E279,Beíró!$B:$T,11,FALSE),"")</f>
        <v/>
      </c>
      <c r="N279" s="300" t="str">
        <f>IFERROR(VLOOKUP($E279,Beíró!$B:$T,12,FALSE),"")</f>
        <v/>
      </c>
      <c r="O279" s="301" t="str">
        <f>IFERROR(VLOOKUP($E279,Beíró!$B:$T,13,FALSE),"")</f>
        <v/>
      </c>
      <c r="P279" s="303">
        <f>IFERROR(VLOOKUP($E279,Beíró!$B:$T,17,FALSE),0)</f>
        <v>0</v>
      </c>
      <c r="Q279" s="365" t="str">
        <f t="shared" ref="Q279" si="243">IF((P279-P278)&gt;0,P279-P278,"-")</f>
        <v>-</v>
      </c>
      <c r="R279" s="366"/>
      <c r="S279" s="82" t="str">
        <f>IFERROR(IF(VLOOKUP(E279,Beíró!B:T,18,FALSE)-D279=0,"ok","hiba"),"")</f>
        <v/>
      </c>
      <c r="T279" s="82" t="str">
        <f>IFERROR(IF(VLOOKUP(E279,Beíró!B:T,16,FALSE)-P279=0,"ok","hiba"),"")</f>
        <v/>
      </c>
    </row>
    <row r="280" spans="3:20" ht="14.25" hidden="1" customHeight="1" outlineLevel="1" x14ac:dyDescent="0.25">
      <c r="C280" s="364" t="s">
        <v>10</v>
      </c>
      <c r="D280" s="256">
        <v>3</v>
      </c>
      <c r="E280" s="256" t="str">
        <f>IFERROR(VLOOKUP(D280,'Eredmények rsz szerint'!R284:T298,2,FALSE),"")</f>
        <v/>
      </c>
      <c r="F280" s="255" t="str">
        <f>IFERROR(VLOOKUP($E280,Rajtlista!$B:$I,2,FALSE),"")</f>
        <v/>
      </c>
      <c r="G280" s="256" t="str">
        <f t="shared" si="242"/>
        <v>II.</v>
      </c>
      <c r="H280" s="256" t="str">
        <f>IFERROR(VLOOKUP($E280,Rajtlista!$B:$I,4,FALSE),"")</f>
        <v/>
      </c>
      <c r="I280" s="331" t="str">
        <f>IFERROR(VLOOKUP($E280,Rajtlista!$B:$I,5,FALSE),"")</f>
        <v/>
      </c>
      <c r="J280" s="331" t="str">
        <f>IFERROR(VLOOKUP($E280,Rajtlista!$B:$I,6,FALSE),"")</f>
        <v/>
      </c>
      <c r="K280" s="256" t="str">
        <f>IFERROR(VLOOKUP($E280,'Nevezési lista'!$C$4:$K$113,6,FALSE),"")</f>
        <v/>
      </c>
      <c r="L280" s="299" t="str">
        <f>IFERROR(VLOOKUP($E280,Beíró!$B:$T,10,FALSE),"")</f>
        <v/>
      </c>
      <c r="M280" s="300" t="str">
        <f>IFERROR(VLOOKUP($E280,Beíró!$B:$T,11,FALSE),"")</f>
        <v/>
      </c>
      <c r="N280" s="300" t="str">
        <f>IFERROR(VLOOKUP($E280,Beíró!$B:$T,12,FALSE),"")</f>
        <v/>
      </c>
      <c r="O280" s="301" t="str">
        <f>IFERROR(VLOOKUP($E280,Beíró!$B:$T,13,FALSE),"")</f>
        <v/>
      </c>
      <c r="P280" s="303">
        <f>IFERROR(VLOOKUP($E280,Beíró!$B:$T,17,FALSE),0)</f>
        <v>0</v>
      </c>
      <c r="Q280" s="365" t="str">
        <f t="shared" ref="Q280" si="244">IF((P280-P278)&gt;0,P280-P278,"-")</f>
        <v>-</v>
      </c>
      <c r="R280" s="366"/>
      <c r="S280" s="82" t="str">
        <f>IFERROR(IF(VLOOKUP(E280,Beíró!B:T,18,FALSE)-D280=0,"ok","hiba"),"")</f>
        <v/>
      </c>
      <c r="T280" s="82" t="str">
        <f>IFERROR(IF(VLOOKUP(E280,Beíró!B:T,16,FALSE)-P280=0,"ok","hiba"),"")</f>
        <v/>
      </c>
    </row>
    <row r="281" spans="3:20" ht="14.25" hidden="1" customHeight="1" outlineLevel="1" x14ac:dyDescent="0.25">
      <c r="C281" s="364" t="s">
        <v>11</v>
      </c>
      <c r="D281" s="256">
        <v>4</v>
      </c>
      <c r="E281" s="256" t="str">
        <f>IFERROR(VLOOKUP(D281,'Eredmények rsz szerint'!R284:T298,2,FALSE),"")</f>
        <v/>
      </c>
      <c r="F281" s="255" t="str">
        <f>IFERROR(VLOOKUP($E281,Rajtlista!$B:$I,2,FALSE),"")</f>
        <v/>
      </c>
      <c r="G281" s="256" t="str">
        <f t="shared" si="242"/>
        <v>III.</v>
      </c>
      <c r="H281" s="256" t="str">
        <f>IFERROR(VLOOKUP($E281,Rajtlista!$B:$I,4,FALSE),"")</f>
        <v/>
      </c>
      <c r="I281" s="331" t="str">
        <f>IFERROR(VLOOKUP($E281,Rajtlista!$B:$I,5,FALSE),"")</f>
        <v/>
      </c>
      <c r="J281" s="331" t="str">
        <f>IFERROR(VLOOKUP($E281,Rajtlista!$B:$I,6,FALSE),"")</f>
        <v/>
      </c>
      <c r="K281" s="256" t="str">
        <f>IFERROR(VLOOKUP($E281,'Nevezési lista'!$C$4:$K$113,6,FALSE),"")</f>
        <v/>
      </c>
      <c r="L281" s="299" t="str">
        <f>IFERROR(VLOOKUP($E281,Beíró!$B:$T,10,FALSE),"")</f>
        <v/>
      </c>
      <c r="M281" s="300" t="str">
        <f>IFERROR(VLOOKUP($E281,Beíró!$B:$T,11,FALSE),"")</f>
        <v/>
      </c>
      <c r="N281" s="300" t="str">
        <f>IFERROR(VLOOKUP($E281,Beíró!$B:$T,12,FALSE),"")</f>
        <v/>
      </c>
      <c r="O281" s="301" t="str">
        <f>IFERROR(VLOOKUP($E281,Beíró!$B:$T,13,FALSE),"")</f>
        <v/>
      </c>
      <c r="P281" s="303">
        <f>IFERROR(VLOOKUP($E281,Beíró!$B:$T,17,FALSE),0)</f>
        <v>0</v>
      </c>
      <c r="Q281" s="365" t="str">
        <f t="shared" ref="Q281" si="245">IF((P281-P278)&gt;0,P281-P278,"-")</f>
        <v>-</v>
      </c>
      <c r="R281" s="366"/>
      <c r="S281" s="82" t="str">
        <f>IFERROR(IF(VLOOKUP(E281,Beíró!B:T,18,FALSE)-D281=0,"ok","hiba"),"")</f>
        <v/>
      </c>
      <c r="T281" s="82" t="str">
        <f>IFERROR(IF(VLOOKUP(E281,Beíró!B:T,16,FALSE)-P281=0,"ok","hiba"),"")</f>
        <v/>
      </c>
    </row>
    <row r="282" spans="3:20" ht="14.25" hidden="1" customHeight="1" outlineLevel="1" x14ac:dyDescent="0.25">
      <c r="C282" s="364" t="s">
        <v>12</v>
      </c>
      <c r="D282" s="256">
        <v>5</v>
      </c>
      <c r="E282" s="256" t="str">
        <f>IFERROR(VLOOKUP(D282,'Eredmények rsz szerint'!R284:T298,2,FALSE),"")</f>
        <v/>
      </c>
      <c r="F282" s="255" t="str">
        <f>IFERROR(VLOOKUP($E282,Rajtlista!$B:$I,2,FALSE),"")</f>
        <v/>
      </c>
      <c r="G282" s="256" t="str">
        <f t="shared" si="242"/>
        <v>4.</v>
      </c>
      <c r="H282" s="256" t="str">
        <f>IFERROR(VLOOKUP($E282,Rajtlista!$B:$I,4,FALSE),"")</f>
        <v/>
      </c>
      <c r="I282" s="331" t="str">
        <f>IFERROR(VLOOKUP($E282,Rajtlista!$B:$I,5,FALSE),"")</f>
        <v/>
      </c>
      <c r="J282" s="331" t="str">
        <f>IFERROR(VLOOKUP($E282,Rajtlista!$B:$I,6,FALSE),"")</f>
        <v/>
      </c>
      <c r="K282" s="256" t="str">
        <f>IFERROR(VLOOKUP($E282,'Nevezési lista'!$C$4:$K$113,6,FALSE),"")</f>
        <v/>
      </c>
      <c r="L282" s="299" t="str">
        <f>IFERROR(VLOOKUP($E282,Beíró!$B:$T,10,FALSE),"")</f>
        <v/>
      </c>
      <c r="M282" s="300" t="str">
        <f>IFERROR(VLOOKUP($E282,Beíró!$B:$T,11,FALSE),"")</f>
        <v/>
      </c>
      <c r="N282" s="300" t="str">
        <f>IFERROR(VLOOKUP($E282,Beíró!$B:$T,12,FALSE),"")</f>
        <v/>
      </c>
      <c r="O282" s="301" t="str">
        <f>IFERROR(VLOOKUP($E282,Beíró!$B:$T,13,FALSE),"")</f>
        <v/>
      </c>
      <c r="P282" s="303">
        <f>IFERROR(VLOOKUP($E282,Beíró!$B:$T,17,FALSE),0)</f>
        <v>0</v>
      </c>
      <c r="Q282" s="365" t="str">
        <f t="shared" ref="Q282" si="246">IF((P282-P278)&gt;0,P282-P278,"-")</f>
        <v>-</v>
      </c>
      <c r="R282" s="366"/>
      <c r="S282" s="82" t="str">
        <f>IFERROR(IF(VLOOKUP(E282,Beíró!B:T,18,FALSE)-D282=0,"ok","hiba"),"")</f>
        <v/>
      </c>
      <c r="T282" s="82" t="str">
        <f>IFERROR(IF(VLOOKUP(E282,Beíró!B:T,16,FALSE)-P282=0,"ok","hiba"),"")</f>
        <v/>
      </c>
    </row>
    <row r="283" spans="3:20" ht="14.25" hidden="1" customHeight="1" outlineLevel="1" x14ac:dyDescent="0.25">
      <c r="C283" s="364" t="s">
        <v>13</v>
      </c>
      <c r="D283" s="256">
        <v>6</v>
      </c>
      <c r="E283" s="256" t="str">
        <f>IFERROR(VLOOKUP(D283,'Eredmények rsz szerint'!R284:T298,2,FALSE),"")</f>
        <v/>
      </c>
      <c r="F283" s="255" t="str">
        <f>IFERROR(VLOOKUP($E283,Rajtlista!$B:$I,2,FALSE),"")</f>
        <v/>
      </c>
      <c r="G283" s="256" t="str">
        <f t="shared" si="242"/>
        <v>5.</v>
      </c>
      <c r="H283" s="256" t="str">
        <f>IFERROR(VLOOKUP($E283,Rajtlista!$B:$I,4,FALSE),"")</f>
        <v/>
      </c>
      <c r="I283" s="331" t="str">
        <f>IFERROR(VLOOKUP($E283,Rajtlista!$B:$I,5,FALSE),"")</f>
        <v/>
      </c>
      <c r="J283" s="331" t="str">
        <f>IFERROR(VLOOKUP($E283,Rajtlista!$B:$I,6,FALSE),"")</f>
        <v/>
      </c>
      <c r="K283" s="256" t="str">
        <f>IFERROR(VLOOKUP($E283,'Nevezési lista'!$C$4:$K$113,6,FALSE),"")</f>
        <v/>
      </c>
      <c r="L283" s="299" t="str">
        <f>IFERROR(VLOOKUP($E283,Beíró!$B:$T,10,FALSE),"")</f>
        <v/>
      </c>
      <c r="M283" s="300" t="str">
        <f>IFERROR(VLOOKUP($E283,Beíró!$B:$T,11,FALSE),"")</f>
        <v/>
      </c>
      <c r="N283" s="300" t="str">
        <f>IFERROR(VLOOKUP($E283,Beíró!$B:$T,12,FALSE),"")</f>
        <v/>
      </c>
      <c r="O283" s="301" t="str">
        <f>IFERROR(VLOOKUP($E283,Beíró!$B:$T,13,FALSE),"")</f>
        <v/>
      </c>
      <c r="P283" s="303">
        <f>IFERROR(VLOOKUP($E283,Beíró!$B:$T,17,FALSE),0)</f>
        <v>0</v>
      </c>
      <c r="Q283" s="365" t="str">
        <f t="shared" ref="Q283" si="247">IF((P283-P278)&gt;0,P283-P278,"-")</f>
        <v>-</v>
      </c>
      <c r="R283" s="366"/>
      <c r="S283" s="82" t="str">
        <f>IFERROR(IF(VLOOKUP(E283,Beíró!B:T,18,FALSE)-D283=0,"ok","hiba"),"")</f>
        <v/>
      </c>
      <c r="T283" s="82" t="str">
        <f>IFERROR(IF(VLOOKUP(E283,Beíró!B:T,16,FALSE)-P283=0,"ok","hiba"),"")</f>
        <v/>
      </c>
    </row>
    <row r="284" spans="3:20" ht="14.25" hidden="1" customHeight="1" outlineLevel="1" x14ac:dyDescent="0.25">
      <c r="C284" s="364" t="s">
        <v>14</v>
      </c>
      <c r="D284" s="256">
        <v>7</v>
      </c>
      <c r="E284" s="256" t="str">
        <f>IFERROR(VLOOKUP(D284,'Eredmények rsz szerint'!R284:T298,2,FALSE),"")</f>
        <v/>
      </c>
      <c r="F284" s="255" t="str">
        <f>IFERROR(VLOOKUP($E284,Rajtlista!$B:$I,2,FALSE),"")</f>
        <v/>
      </c>
      <c r="G284" s="256" t="str">
        <f t="shared" si="242"/>
        <v>6.</v>
      </c>
      <c r="H284" s="256" t="str">
        <f>IFERROR(VLOOKUP($E284,Rajtlista!$B:$I,4,FALSE),"")</f>
        <v/>
      </c>
      <c r="I284" s="331" t="str">
        <f>IFERROR(VLOOKUP($E284,Rajtlista!$B:$I,5,FALSE),"")</f>
        <v/>
      </c>
      <c r="J284" s="331" t="str">
        <f>IFERROR(VLOOKUP($E284,Rajtlista!$B:$I,6,FALSE),"")</f>
        <v/>
      </c>
      <c r="K284" s="256" t="str">
        <f>IFERROR(VLOOKUP($E284,'Nevezési lista'!$C$4:$K$113,6,FALSE),"")</f>
        <v/>
      </c>
      <c r="L284" s="299" t="str">
        <f>IFERROR(VLOOKUP($E284,Beíró!$B:$T,10,FALSE),"")</f>
        <v/>
      </c>
      <c r="M284" s="300" t="str">
        <f>IFERROR(VLOOKUP($E284,Beíró!$B:$T,11,FALSE),"")</f>
        <v/>
      </c>
      <c r="N284" s="300" t="str">
        <f>IFERROR(VLOOKUP($E284,Beíró!$B:$T,12,FALSE),"")</f>
        <v/>
      </c>
      <c r="O284" s="301" t="str">
        <f>IFERROR(VLOOKUP($E284,Beíró!$B:$T,13,FALSE),"")</f>
        <v/>
      </c>
      <c r="P284" s="303">
        <f>IFERROR(VLOOKUP($E284,Beíró!$B:$T,17,FALSE),0)</f>
        <v>0</v>
      </c>
      <c r="Q284" s="365" t="str">
        <f t="shared" ref="Q284" si="248">IF((P284-P278)&gt;0,P284-P278,"-")</f>
        <v>-</v>
      </c>
      <c r="R284" s="366"/>
      <c r="S284" s="82" t="str">
        <f>IFERROR(IF(VLOOKUP(E284,Beíró!B:T,18,FALSE)-D284=0,"ok","hiba"),"")</f>
        <v/>
      </c>
      <c r="T284" s="82" t="str">
        <f>IFERROR(IF(VLOOKUP(E284,Beíró!B:T,16,FALSE)-P284=0,"ok","hiba"),"")</f>
        <v/>
      </c>
    </row>
    <row r="285" spans="3:20" ht="14.25" hidden="1" customHeight="1" outlineLevel="1" x14ac:dyDescent="0.25">
      <c r="C285" s="364" t="s">
        <v>15</v>
      </c>
      <c r="D285" s="256">
        <v>8</v>
      </c>
      <c r="E285" s="256" t="str">
        <f>IFERROR(VLOOKUP(D285,'Eredmények rsz szerint'!R284:T298,2,FALSE),"")</f>
        <v/>
      </c>
      <c r="F285" s="255" t="str">
        <f>IFERROR(VLOOKUP($E285,Rajtlista!$B:$I,2,FALSE),"")</f>
        <v/>
      </c>
      <c r="G285" s="256" t="str">
        <f t="shared" si="242"/>
        <v>7.</v>
      </c>
      <c r="H285" s="256" t="str">
        <f>IFERROR(VLOOKUP($E285,Rajtlista!$B:$I,4,FALSE),"")</f>
        <v/>
      </c>
      <c r="I285" s="331" t="str">
        <f>IFERROR(VLOOKUP($E285,Rajtlista!$B:$I,5,FALSE),"")</f>
        <v/>
      </c>
      <c r="J285" s="331" t="str">
        <f>IFERROR(VLOOKUP($E285,Rajtlista!$B:$I,6,FALSE),"")</f>
        <v/>
      </c>
      <c r="K285" s="256" t="str">
        <f>IFERROR(VLOOKUP($E285,'Nevezési lista'!$C$4:$K$113,6,FALSE),"")</f>
        <v/>
      </c>
      <c r="L285" s="299" t="str">
        <f>IFERROR(VLOOKUP($E285,Beíró!$B:$T,10,FALSE),"")</f>
        <v/>
      </c>
      <c r="M285" s="300" t="str">
        <f>IFERROR(VLOOKUP($E285,Beíró!$B:$T,11,FALSE),"")</f>
        <v/>
      </c>
      <c r="N285" s="300" t="str">
        <f>IFERROR(VLOOKUP($E285,Beíró!$B:$T,12,FALSE),"")</f>
        <v/>
      </c>
      <c r="O285" s="301" t="str">
        <f>IFERROR(VLOOKUP($E285,Beíró!$B:$T,13,FALSE),"")</f>
        <v/>
      </c>
      <c r="P285" s="303">
        <f>IFERROR(VLOOKUP($E285,Beíró!$B:$T,17,FALSE),0)</f>
        <v>0</v>
      </c>
      <c r="Q285" s="365" t="str">
        <f t="shared" ref="Q285" si="249">IF((P285-P278)&gt;0,P285-P278,"-")</f>
        <v>-</v>
      </c>
      <c r="R285" s="366"/>
      <c r="S285" s="82" t="str">
        <f>IFERROR(IF(VLOOKUP(E285,Beíró!B:T,18,FALSE)-D285=0,"ok","hiba"),"")</f>
        <v/>
      </c>
      <c r="T285" s="82" t="str">
        <f>IFERROR(IF(VLOOKUP(E285,Beíró!B:T,16,FALSE)-P285=0,"ok","hiba"),"")</f>
        <v/>
      </c>
    </row>
    <row r="286" spans="3:20" ht="14.25" hidden="1" customHeight="1" outlineLevel="1" x14ac:dyDescent="0.25">
      <c r="C286" s="364" t="s">
        <v>16</v>
      </c>
      <c r="D286" s="256">
        <v>9</v>
      </c>
      <c r="E286" s="256" t="str">
        <f>IFERROR(VLOOKUP(D286,'Eredmények rsz szerint'!R284:T298,2,FALSE),"")</f>
        <v/>
      </c>
      <c r="F286" s="255" t="str">
        <f>IFERROR(VLOOKUP($E286,Rajtlista!$B:$I,2,FALSE),"")</f>
        <v/>
      </c>
      <c r="G286" s="256" t="str">
        <f t="shared" si="242"/>
        <v>8.</v>
      </c>
      <c r="H286" s="256" t="str">
        <f>IFERROR(VLOOKUP($E286,Rajtlista!$B:$I,4,FALSE),"")</f>
        <v/>
      </c>
      <c r="I286" s="331" t="str">
        <f>IFERROR(VLOOKUP($E286,Rajtlista!$B:$I,5,FALSE),"")</f>
        <v/>
      </c>
      <c r="J286" s="331" t="str">
        <f>IFERROR(VLOOKUP($E286,Rajtlista!$B:$I,6,FALSE),"")</f>
        <v/>
      </c>
      <c r="K286" s="256" t="str">
        <f>IFERROR(VLOOKUP($E286,'Nevezési lista'!$C$4:$K$113,6,FALSE),"")</f>
        <v/>
      </c>
      <c r="L286" s="299" t="str">
        <f>IFERROR(VLOOKUP($E286,Beíró!$B:$T,10,FALSE),"")</f>
        <v/>
      </c>
      <c r="M286" s="300" t="str">
        <f>IFERROR(VLOOKUP($E286,Beíró!$B:$T,11,FALSE),"")</f>
        <v/>
      </c>
      <c r="N286" s="300" t="str">
        <f>IFERROR(VLOOKUP($E286,Beíró!$B:$T,12,FALSE),"")</f>
        <v/>
      </c>
      <c r="O286" s="301" t="str">
        <f>IFERROR(VLOOKUP($E286,Beíró!$B:$T,13,FALSE),"")</f>
        <v/>
      </c>
      <c r="P286" s="303">
        <f>IFERROR(VLOOKUP($E286,Beíró!$B:$T,17,FALSE),0)</f>
        <v>0</v>
      </c>
      <c r="Q286" s="365" t="str">
        <f t="shared" ref="Q286" si="250">IF((P286-P278)&gt;0,P286-P278,"-")</f>
        <v>-</v>
      </c>
      <c r="R286" s="366"/>
      <c r="S286" s="82" t="str">
        <f>IFERROR(IF(VLOOKUP(E286,Beíró!B:T,18,FALSE)-D286=0,"ok","hiba"),"")</f>
        <v/>
      </c>
      <c r="T286" s="82" t="str">
        <f>IFERROR(IF(VLOOKUP(E286,Beíró!B:T,16,FALSE)-P286=0,"ok","hiba"),"")</f>
        <v/>
      </c>
    </row>
    <row r="287" spans="3:20" ht="14.25" hidden="1" customHeight="1" outlineLevel="1" x14ac:dyDescent="0.25">
      <c r="C287" s="364" t="s">
        <v>17</v>
      </c>
      <c r="D287" s="256">
        <v>10</v>
      </c>
      <c r="E287" s="256" t="str">
        <f>IFERROR(VLOOKUP(D287,'Eredmények rsz szerint'!R284:T298,2,FALSE),"")</f>
        <v/>
      </c>
      <c r="F287" s="255" t="str">
        <f>IFERROR(VLOOKUP($E287,Rajtlista!$B:$I,2,FALSE),"")</f>
        <v/>
      </c>
      <c r="G287" s="256" t="str">
        <f t="shared" si="242"/>
        <v>9.</v>
      </c>
      <c r="H287" s="256" t="str">
        <f>IFERROR(VLOOKUP($E287,Rajtlista!$B:$I,4,FALSE),"")</f>
        <v/>
      </c>
      <c r="I287" s="331" t="str">
        <f>IFERROR(VLOOKUP($E287,Rajtlista!$B:$I,5,FALSE),"")</f>
        <v/>
      </c>
      <c r="J287" s="331" t="str">
        <f>IFERROR(VLOOKUP($E287,Rajtlista!$B:$I,6,FALSE),"")</f>
        <v/>
      </c>
      <c r="K287" s="256" t="str">
        <f>IFERROR(VLOOKUP($E287,'Nevezési lista'!$C$4:$K$113,6,FALSE),"")</f>
        <v/>
      </c>
      <c r="L287" s="299" t="str">
        <f>IFERROR(VLOOKUP($E287,Beíró!$B:$T,10,FALSE),"")</f>
        <v/>
      </c>
      <c r="M287" s="300" t="str">
        <f>IFERROR(VLOOKUP($E287,Beíró!$B:$T,11,FALSE),"")</f>
        <v/>
      </c>
      <c r="N287" s="300" t="str">
        <f>IFERROR(VLOOKUP($E287,Beíró!$B:$T,12,FALSE),"")</f>
        <v/>
      </c>
      <c r="O287" s="301" t="str">
        <f>IFERROR(VLOOKUP($E287,Beíró!$B:$T,13,FALSE),"")</f>
        <v/>
      </c>
      <c r="P287" s="303">
        <f>IFERROR(VLOOKUP($E287,Beíró!$B:$T,17,FALSE),0)</f>
        <v>0</v>
      </c>
      <c r="Q287" s="365" t="str">
        <f t="shared" ref="Q287" si="251">IF((P287-P278)&gt;0,P287-P278,"-")</f>
        <v>-</v>
      </c>
      <c r="R287" s="366"/>
      <c r="S287" s="82" t="str">
        <f>IFERROR(IF(VLOOKUP(E287,Beíró!B:T,18,FALSE)-D287=0,"ok","hiba"),"")</f>
        <v/>
      </c>
      <c r="T287" s="82" t="str">
        <f>IFERROR(IF(VLOOKUP(E287,Beíró!B:T,16,FALSE)-P287=0,"ok","hiba"),"")</f>
        <v/>
      </c>
    </row>
    <row r="288" spans="3:20" ht="14.25" hidden="1" customHeight="1" outlineLevel="1" x14ac:dyDescent="0.25">
      <c r="C288" s="364" t="s">
        <v>18</v>
      </c>
      <c r="D288" s="256">
        <v>11</v>
      </c>
      <c r="E288" s="256" t="str">
        <f>IFERROR(VLOOKUP(D288,'Eredmények rsz szerint'!R284:T298,2,FALSE),"")</f>
        <v/>
      </c>
      <c r="F288" s="255" t="str">
        <f>IFERROR(VLOOKUP($E288,Rajtlista!$B:$I,2,FALSE),"")</f>
        <v/>
      </c>
      <c r="G288" s="256" t="str">
        <f t="shared" si="242"/>
        <v>10.</v>
      </c>
      <c r="H288" s="256" t="str">
        <f>IFERROR(VLOOKUP($E288,Rajtlista!$B:$I,4,FALSE),"")</f>
        <v/>
      </c>
      <c r="I288" s="331" t="str">
        <f>IFERROR(VLOOKUP($E288,Rajtlista!$B:$I,5,FALSE),"")</f>
        <v/>
      </c>
      <c r="J288" s="331" t="str">
        <f>IFERROR(VLOOKUP($E288,Rajtlista!$B:$I,6,FALSE),"")</f>
        <v/>
      </c>
      <c r="K288" s="256" t="str">
        <f>IFERROR(VLOOKUP($E288,'Nevezési lista'!$C$4:$K$113,6,FALSE),"")</f>
        <v/>
      </c>
      <c r="L288" s="299" t="str">
        <f>IFERROR(VLOOKUP($E288,Beíró!$B:$T,10,FALSE),"")</f>
        <v/>
      </c>
      <c r="M288" s="300" t="str">
        <f>IFERROR(VLOOKUP($E288,Beíró!$B:$T,11,FALSE),"")</f>
        <v/>
      </c>
      <c r="N288" s="300" t="str">
        <f>IFERROR(VLOOKUP($E288,Beíró!$B:$T,12,FALSE),"")</f>
        <v/>
      </c>
      <c r="O288" s="301" t="str">
        <f>IFERROR(VLOOKUP($E288,Beíró!$B:$T,13,FALSE),"")</f>
        <v/>
      </c>
      <c r="P288" s="303">
        <f>IFERROR(VLOOKUP($E288,Beíró!$B:$T,17,FALSE),0)</f>
        <v>0</v>
      </c>
      <c r="Q288" s="365" t="str">
        <f t="shared" ref="Q288" si="252">IF((P288-P278)&gt;0,P288-P278,"-")</f>
        <v>-</v>
      </c>
      <c r="R288" s="366"/>
      <c r="S288" s="82" t="str">
        <f>IFERROR(IF(VLOOKUP(E288,Beíró!B:T,18,FALSE)-D288=0,"ok","hiba"),"")</f>
        <v/>
      </c>
      <c r="T288" s="82" t="str">
        <f>IFERROR(IF(VLOOKUP(E288,Beíró!B:T,16,FALSE)-P288=0,"ok","hiba"),"")</f>
        <v/>
      </c>
    </row>
    <row r="289" spans="3:20" ht="14.25" hidden="1" customHeight="1" outlineLevel="1" x14ac:dyDescent="0.25">
      <c r="C289" s="364" t="s">
        <v>19</v>
      </c>
      <c r="D289" s="256">
        <v>12</v>
      </c>
      <c r="E289" s="256" t="str">
        <f>IFERROR(VLOOKUP(D289,'Eredmények rsz szerint'!R284:T298,2,FALSE),"")</f>
        <v/>
      </c>
      <c r="F289" s="255" t="str">
        <f>IFERROR(VLOOKUP($E289,Rajtlista!$B:$I,2,FALSE),"")</f>
        <v/>
      </c>
      <c r="G289" s="256" t="str">
        <f t="shared" si="242"/>
        <v>11.</v>
      </c>
      <c r="H289" s="256" t="str">
        <f>IFERROR(VLOOKUP($E289,Rajtlista!$B:$I,4,FALSE),"")</f>
        <v/>
      </c>
      <c r="I289" s="331" t="str">
        <f>IFERROR(VLOOKUP($E289,Rajtlista!$B:$I,5,FALSE),"")</f>
        <v/>
      </c>
      <c r="J289" s="331" t="str">
        <f>IFERROR(VLOOKUP($E289,Rajtlista!$B:$I,6,FALSE),"")</f>
        <v/>
      </c>
      <c r="K289" s="256" t="str">
        <f>IFERROR(VLOOKUP($E289,'Nevezési lista'!$C$4:$K$113,6,FALSE),"")</f>
        <v/>
      </c>
      <c r="L289" s="299" t="str">
        <f>IFERROR(VLOOKUP($E289,Beíró!$B:$T,10,FALSE),"")</f>
        <v/>
      </c>
      <c r="M289" s="300" t="str">
        <f>IFERROR(VLOOKUP($E289,Beíró!$B:$T,11,FALSE),"")</f>
        <v/>
      </c>
      <c r="N289" s="300" t="str">
        <f>IFERROR(VLOOKUP($E289,Beíró!$B:$T,12,FALSE),"")</f>
        <v/>
      </c>
      <c r="O289" s="301" t="str">
        <f>IFERROR(VLOOKUP($E289,Beíró!$B:$T,13,FALSE),"")</f>
        <v/>
      </c>
      <c r="P289" s="303">
        <f>IFERROR(VLOOKUP($E289,Beíró!$B:$T,17,FALSE),0)</f>
        <v>0</v>
      </c>
      <c r="Q289" s="365" t="str">
        <f t="shared" ref="Q289" si="253">IF((P289-P278)&gt;0,P289-P278,"-")</f>
        <v>-</v>
      </c>
      <c r="R289" s="366"/>
      <c r="S289" s="82" t="str">
        <f>IFERROR(IF(VLOOKUP(E289,Beíró!B:T,18,FALSE)-D289=0,"ok","hiba"),"")</f>
        <v/>
      </c>
      <c r="T289" s="82" t="str">
        <f>IFERROR(IF(VLOOKUP(E289,Beíró!B:T,16,FALSE)-P289=0,"ok","hiba"),"")</f>
        <v/>
      </c>
    </row>
    <row r="290" spans="3:20" ht="14.25" hidden="1" customHeight="1" outlineLevel="1" x14ac:dyDescent="0.25">
      <c r="C290" s="364" t="s">
        <v>20</v>
      </c>
      <c r="D290" s="256">
        <v>13</v>
      </c>
      <c r="E290" s="256" t="str">
        <f>IFERROR(VLOOKUP(D290,'Eredmények rsz szerint'!R284:T298,2,FALSE),"")</f>
        <v/>
      </c>
      <c r="F290" s="255" t="str">
        <f>IFERROR(VLOOKUP($E290,Rajtlista!$B:$I,2,FALSE),"")</f>
        <v/>
      </c>
      <c r="G290" s="256" t="str">
        <f t="shared" si="242"/>
        <v>12.</v>
      </c>
      <c r="H290" s="256" t="str">
        <f>IFERROR(VLOOKUP($E290,Rajtlista!$B:$I,4,FALSE),"")</f>
        <v/>
      </c>
      <c r="I290" s="331" t="str">
        <f>IFERROR(VLOOKUP($E290,Rajtlista!$B:$I,5,FALSE),"")</f>
        <v/>
      </c>
      <c r="J290" s="331" t="str">
        <f>IFERROR(VLOOKUP($E290,Rajtlista!$B:$I,6,FALSE),"")</f>
        <v/>
      </c>
      <c r="K290" s="256" t="str">
        <f>IFERROR(VLOOKUP($E290,'Nevezési lista'!$C$4:$K$113,6,FALSE),"")</f>
        <v/>
      </c>
      <c r="L290" s="299" t="str">
        <f>IFERROR(VLOOKUP($E290,Beíró!$B:$T,10,FALSE),"")</f>
        <v/>
      </c>
      <c r="M290" s="300" t="str">
        <f>IFERROR(VLOOKUP($E290,Beíró!$B:$T,11,FALSE),"")</f>
        <v/>
      </c>
      <c r="N290" s="300" t="str">
        <f>IFERROR(VLOOKUP($E290,Beíró!$B:$T,12,FALSE),"")</f>
        <v/>
      </c>
      <c r="O290" s="301" t="str">
        <f>IFERROR(VLOOKUP($E290,Beíró!$B:$T,13,FALSE),"")</f>
        <v/>
      </c>
      <c r="P290" s="303">
        <f>IFERROR(VLOOKUP($E290,Beíró!$B:$T,17,FALSE),0)</f>
        <v>0</v>
      </c>
      <c r="Q290" s="365" t="str">
        <f t="shared" ref="Q290" si="254">IF((P290-P278)&gt;0,P290-P278,"-")</f>
        <v>-</v>
      </c>
      <c r="R290" s="366"/>
      <c r="S290" s="82" t="str">
        <f>IFERROR(IF(VLOOKUP(E290,Beíró!B:T,18,FALSE)-D290=0,"ok","hiba"),"")</f>
        <v/>
      </c>
      <c r="T290" s="82" t="str">
        <f>IFERROR(IF(VLOOKUP(E290,Beíró!B:T,16,FALSE)-P290=0,"ok","hiba"),"")</f>
        <v/>
      </c>
    </row>
    <row r="291" spans="3:20" ht="14.25" hidden="1" customHeight="1" outlineLevel="1" x14ac:dyDescent="0.25">
      <c r="C291" s="364" t="s">
        <v>21</v>
      </c>
      <c r="D291" s="256">
        <v>14</v>
      </c>
      <c r="E291" s="256" t="str">
        <f>IFERROR(VLOOKUP(D291,'Eredmények rsz szerint'!R284:T298,2,FALSE),"")</f>
        <v/>
      </c>
      <c r="F291" s="255" t="str">
        <f>IFERROR(VLOOKUP($E291,Rajtlista!$B:$I,2,FALSE),"")</f>
        <v/>
      </c>
      <c r="G291" s="256" t="str">
        <f t="shared" si="242"/>
        <v>13.</v>
      </c>
      <c r="H291" s="256" t="str">
        <f>IFERROR(VLOOKUP($E291,Rajtlista!$B:$I,4,FALSE),"")</f>
        <v/>
      </c>
      <c r="I291" s="331" t="str">
        <f>IFERROR(VLOOKUP($E291,Rajtlista!$B:$I,5,FALSE),"")</f>
        <v/>
      </c>
      <c r="J291" s="331" t="str">
        <f>IFERROR(VLOOKUP($E291,Rajtlista!$B:$I,6,FALSE),"")</f>
        <v/>
      </c>
      <c r="K291" s="256" t="str">
        <f>IFERROR(VLOOKUP($E291,'Nevezési lista'!$C$4:$K$113,6,FALSE),"")</f>
        <v/>
      </c>
      <c r="L291" s="299" t="str">
        <f>IFERROR(VLOOKUP($E291,Beíró!$B:$T,10,FALSE),"")</f>
        <v/>
      </c>
      <c r="M291" s="300" t="str">
        <f>IFERROR(VLOOKUP($E291,Beíró!$B:$T,11,FALSE),"")</f>
        <v/>
      </c>
      <c r="N291" s="300" t="str">
        <f>IFERROR(VLOOKUP($E291,Beíró!$B:$T,12,FALSE),"")</f>
        <v/>
      </c>
      <c r="O291" s="301" t="str">
        <f>IFERROR(VLOOKUP($E291,Beíró!$B:$T,13,FALSE),"")</f>
        <v/>
      </c>
      <c r="P291" s="303">
        <f>IFERROR(VLOOKUP($E291,Beíró!$B:$T,17,FALSE),0)</f>
        <v>0</v>
      </c>
      <c r="Q291" s="365" t="str">
        <f t="shared" ref="Q291" si="255">IF((P291-P278)&gt;0,P291-P278,"-")</f>
        <v>-</v>
      </c>
      <c r="R291" s="366"/>
      <c r="S291" s="82" t="str">
        <f>IFERROR(IF(VLOOKUP(E291,Beíró!B:T,18,FALSE)-D291=0,"ok","hiba"),"")</f>
        <v/>
      </c>
      <c r="T291" s="82" t="str">
        <f>IFERROR(IF(VLOOKUP(E291,Beíró!B:T,16,FALSE)-P291=0,"ok","hiba"),"")</f>
        <v/>
      </c>
    </row>
    <row r="292" spans="3:20" ht="14.25" hidden="1" customHeight="1" outlineLevel="1" x14ac:dyDescent="0.25">
      <c r="C292" s="364" t="s">
        <v>22</v>
      </c>
      <c r="D292" s="256">
        <v>15</v>
      </c>
      <c r="E292" s="256" t="str">
        <f>IFERROR(VLOOKUP(D292,'Eredmények rsz szerint'!R284:T298,2,FALSE),"")</f>
        <v/>
      </c>
      <c r="F292" s="255" t="str">
        <f>IFERROR(VLOOKUP($E292,Rajtlista!$B:$I,2,FALSE),"")</f>
        <v/>
      </c>
      <c r="G292" s="256" t="str">
        <f t="shared" si="242"/>
        <v>14.</v>
      </c>
      <c r="H292" s="256" t="str">
        <f>IFERROR(VLOOKUP($E292,Rajtlista!$B:$I,4,FALSE),"")</f>
        <v/>
      </c>
      <c r="I292" s="331" t="str">
        <f>IFERROR(VLOOKUP($E292,Rajtlista!$B:$I,5,FALSE),"")</f>
        <v/>
      </c>
      <c r="J292" s="331" t="str">
        <f>IFERROR(VLOOKUP($E292,Rajtlista!$B:$I,6,FALSE),"")</f>
        <v/>
      </c>
      <c r="K292" s="256" t="str">
        <f>IFERROR(VLOOKUP($E292,'Nevezési lista'!$C$4:$K$113,6,FALSE),"")</f>
        <v/>
      </c>
      <c r="L292" s="299" t="str">
        <f>IFERROR(VLOOKUP($E292,Beíró!$B:$T,10,FALSE),"")</f>
        <v/>
      </c>
      <c r="M292" s="300" t="str">
        <f>IFERROR(VLOOKUP($E292,Beíró!$B:$T,11,FALSE),"")</f>
        <v/>
      </c>
      <c r="N292" s="300" t="str">
        <f>IFERROR(VLOOKUP($E292,Beíró!$B:$T,12,FALSE),"")</f>
        <v/>
      </c>
      <c r="O292" s="301" t="str">
        <f>IFERROR(VLOOKUP($E292,Beíró!$B:$T,13,FALSE),"")</f>
        <v/>
      </c>
      <c r="P292" s="303">
        <f>IFERROR(VLOOKUP($E292,Beíró!$B:$T,17,FALSE),0)</f>
        <v>0</v>
      </c>
      <c r="Q292" s="365" t="str">
        <f t="shared" ref="Q292" si="256">IF((P292-P278)&gt;0,P292-P278,"-")</f>
        <v>-</v>
      </c>
      <c r="R292" s="366"/>
      <c r="S292" s="82" t="str">
        <f>IFERROR(IF(VLOOKUP(E292,Beíró!B:T,18,FALSE)-D292=0,"ok","hiba"),"")</f>
        <v/>
      </c>
      <c r="T292" s="82" t="str">
        <f>IFERROR(IF(VLOOKUP(E292,Beíró!B:T,16,FALSE)-P292=0,"ok","hiba"),"")</f>
        <v/>
      </c>
    </row>
    <row r="293" spans="3:20" ht="14.25" customHeight="1" outlineLevel="1" thickBot="1" x14ac:dyDescent="0.3">
      <c r="C293" s="334"/>
      <c r="D293" s="336"/>
      <c r="E293" s="367">
        <v>0</v>
      </c>
      <c r="F293" s="335"/>
      <c r="G293" s="336"/>
      <c r="H293" s="336"/>
      <c r="I293" s="336"/>
      <c r="J293" s="336"/>
      <c r="K293" s="336"/>
      <c r="L293" s="337"/>
      <c r="M293" s="337"/>
      <c r="N293" s="337"/>
      <c r="O293" s="337"/>
      <c r="P293" s="339"/>
      <c r="Q293" s="368"/>
      <c r="R293" s="357"/>
      <c r="S293" s="82" t="str">
        <f>IFERROR(IF(VLOOKUP(E293,Beíró!B:T,18,FALSE)-D293=0,"ok","hiba"),"")</f>
        <v>ok</v>
      </c>
      <c r="T293" s="82" t="str">
        <f>IFERROR(IF(VLOOKUP(E293,Beíró!B:T,16,FALSE)-P293=0,"ok","hiba"),"")</f>
        <v>ok</v>
      </c>
    </row>
    <row r="294" spans="3:20" s="359" customFormat="1" ht="14.25" customHeight="1" x14ac:dyDescent="0.25">
      <c r="C294" s="369"/>
      <c r="D294" s="370"/>
      <c r="E294" s="370">
        <f>+Rajtlista!B300</f>
        <v>0</v>
      </c>
      <c r="F294" s="371"/>
      <c r="G294" s="370"/>
      <c r="H294" s="370"/>
      <c r="I294" s="370"/>
      <c r="J294" s="372"/>
      <c r="K294" s="373" t="str">
        <f>IFERROR(VLOOKUP($E294,'Nevezési lista'!C301:K401,6,FALSE),"")</f>
        <v/>
      </c>
      <c r="L294" s="374" t="e">
        <f>'Lövészet beíró'!G294</f>
        <v>#N/A</v>
      </c>
      <c r="M294" s="281" t="e">
        <f>'Lövészet beíró'!H294</f>
        <v>#N/A</v>
      </c>
      <c r="N294" s="281" t="e">
        <f>'Lövészet beíró'!I294</f>
        <v>#N/A</v>
      </c>
      <c r="O294" s="282" t="e">
        <f>'Lövészet beíró'!J294</f>
        <v>#N/A</v>
      </c>
      <c r="P294" s="375"/>
      <c r="Q294" s="376"/>
      <c r="R294" s="357"/>
      <c r="S294" s="358" t="str">
        <f>IFERROR(IF(VLOOKUP(E294,Beíró!B:T,18,FALSE)-D294=0,"ok","hiba"),"")</f>
        <v>ok</v>
      </c>
      <c r="T294" s="358" t="str">
        <f>IFERROR(IF(VLOOKUP(E294,Beíró!B:T,16,FALSE)-P294=0,"ok","hiba"),"")</f>
        <v>ok</v>
      </c>
    </row>
    <row r="295" spans="3:20" ht="14.25" hidden="1" customHeight="1" outlineLevel="1" x14ac:dyDescent="0.25">
      <c r="C295" s="360" t="s">
        <v>5</v>
      </c>
      <c r="D295" s="288">
        <v>1</v>
      </c>
      <c r="E295" s="253" t="str">
        <f>IFERROR(VLOOKUP(D295,'Eredmények rsz szerint'!R301:T315,2,FALSE),"")</f>
        <v/>
      </c>
      <c r="F295" s="287" t="str">
        <f>IFERROR(VLOOKUP($E295,Rajtlista!$B:$I,2,FALSE),"")</f>
        <v/>
      </c>
      <c r="G295" s="288">
        <f>+C294</f>
        <v>0</v>
      </c>
      <c r="H295" s="288" t="str">
        <f>IFERROR(VLOOKUP($E295,Rajtlista!$B:$I,4,FALSE),"")</f>
        <v/>
      </c>
      <c r="I295" s="328" t="str">
        <f>IFERROR(VLOOKUP($E295,Rajtlista!$B:$I,5,FALSE),"")</f>
        <v/>
      </c>
      <c r="J295" s="328" t="str">
        <f>IFERROR(VLOOKUP($E295,Rajtlista!$B:$I,6,FALSE),"")</f>
        <v/>
      </c>
      <c r="K295" s="288" t="str">
        <f>IFERROR(VLOOKUP($E295,'Nevezési lista'!$C$4:$K$113,6,FALSE),"")</f>
        <v/>
      </c>
      <c r="L295" s="291" t="str">
        <f>IFERROR(VLOOKUP($E295,Beíró!$B:$T,10,FALSE),"")</f>
        <v/>
      </c>
      <c r="M295" s="292" t="str">
        <f>IFERROR(VLOOKUP($E295,Beíró!$B:$T,11,FALSE),"")</f>
        <v/>
      </c>
      <c r="N295" s="292" t="str">
        <f>IFERROR(VLOOKUP($E295,Beíró!$B:$T,12,FALSE),"")</f>
        <v/>
      </c>
      <c r="O295" s="293" t="str">
        <f>IFERROR(VLOOKUP($E295,Beíró!$B:$T,13,FALSE),"")</f>
        <v/>
      </c>
      <c r="P295" s="295">
        <f>IFERROR(VLOOKUP($E295,Beíró!$B:$T,17,FALSE),0)</f>
        <v>0</v>
      </c>
      <c r="Q295" s="362" t="str">
        <f t="shared" ref="Q295" si="257">IF((P295-P295)&gt;0,P295-P295,"-")</f>
        <v>-</v>
      </c>
      <c r="R295" s="363"/>
      <c r="S295" s="82" t="str">
        <f>IFERROR(IF(VLOOKUP(E295,Beíró!B:T,18,FALSE)-D295=0,"ok","hiba"),"")</f>
        <v/>
      </c>
      <c r="T295" s="82" t="str">
        <f>IFERROR(IF(VLOOKUP(E295,Beíró!B:T,16,FALSE)-P295=0,"ok","hiba"),"")</f>
        <v/>
      </c>
    </row>
    <row r="296" spans="3:20" ht="14.25" hidden="1" customHeight="1" outlineLevel="1" x14ac:dyDescent="0.25">
      <c r="C296" s="364" t="s">
        <v>6</v>
      </c>
      <c r="D296" s="256">
        <v>2</v>
      </c>
      <c r="E296" s="256" t="str">
        <f>IFERROR(VLOOKUP(D296,'Eredmények rsz szerint'!R301:T315,2,FALSE),"")</f>
        <v/>
      </c>
      <c r="F296" s="255" t="str">
        <f>IFERROR(VLOOKUP($E296,Rajtlista!$B:$I,2,FALSE),"")</f>
        <v/>
      </c>
      <c r="G296" s="256" t="str">
        <f t="shared" ref="G296:G309" si="258">+C295</f>
        <v>I.</v>
      </c>
      <c r="H296" s="256" t="str">
        <f>IFERROR(VLOOKUP($E296,Rajtlista!$B:$I,4,FALSE),"")</f>
        <v/>
      </c>
      <c r="I296" s="331" t="str">
        <f>IFERROR(VLOOKUP($E296,Rajtlista!$B:$I,5,FALSE),"")</f>
        <v/>
      </c>
      <c r="J296" s="331" t="str">
        <f>IFERROR(VLOOKUP($E296,Rajtlista!$B:$I,6,FALSE),"")</f>
        <v/>
      </c>
      <c r="K296" s="256" t="str">
        <f>IFERROR(VLOOKUP($E296,'Nevezési lista'!$C$4:$K$113,6,FALSE),"")</f>
        <v/>
      </c>
      <c r="L296" s="299" t="str">
        <f>IFERROR(VLOOKUP($E296,Beíró!$B:$T,10,FALSE),"")</f>
        <v/>
      </c>
      <c r="M296" s="300" t="str">
        <f>IFERROR(VLOOKUP($E296,Beíró!$B:$T,11,FALSE),"")</f>
        <v/>
      </c>
      <c r="N296" s="300" t="str">
        <f>IFERROR(VLOOKUP($E296,Beíró!$B:$T,12,FALSE),"")</f>
        <v/>
      </c>
      <c r="O296" s="301" t="str">
        <f>IFERROR(VLOOKUP($E296,Beíró!$B:$T,13,FALSE),"")</f>
        <v/>
      </c>
      <c r="P296" s="303">
        <f>IFERROR(VLOOKUP($E296,Beíró!$B:$T,17,FALSE),0)</f>
        <v>0</v>
      </c>
      <c r="Q296" s="365" t="str">
        <f t="shared" ref="Q296" si="259">IF((P296-P295)&gt;0,P296-P295,"-")</f>
        <v>-</v>
      </c>
      <c r="R296" s="366"/>
      <c r="S296" s="82" t="str">
        <f>IFERROR(IF(VLOOKUP(E296,Beíró!B:T,18,FALSE)-D296=0,"ok","hiba"),"")</f>
        <v/>
      </c>
      <c r="T296" s="82" t="str">
        <f>IFERROR(IF(VLOOKUP(E296,Beíró!B:T,16,FALSE)-P296=0,"ok","hiba"),"")</f>
        <v/>
      </c>
    </row>
    <row r="297" spans="3:20" ht="14.25" hidden="1" customHeight="1" outlineLevel="1" x14ac:dyDescent="0.25">
      <c r="C297" s="364" t="s">
        <v>10</v>
      </c>
      <c r="D297" s="256">
        <v>3</v>
      </c>
      <c r="E297" s="256" t="str">
        <f>IFERROR(VLOOKUP(D297,'Eredmények rsz szerint'!R301:T315,2,FALSE),"")</f>
        <v/>
      </c>
      <c r="F297" s="255" t="str">
        <f>IFERROR(VLOOKUP($E297,Rajtlista!$B:$I,2,FALSE),"")</f>
        <v/>
      </c>
      <c r="G297" s="256" t="str">
        <f t="shared" si="258"/>
        <v>II.</v>
      </c>
      <c r="H297" s="256" t="str">
        <f>IFERROR(VLOOKUP($E297,Rajtlista!$B:$I,4,FALSE),"")</f>
        <v/>
      </c>
      <c r="I297" s="331" t="str">
        <f>IFERROR(VLOOKUP($E297,Rajtlista!$B:$I,5,FALSE),"")</f>
        <v/>
      </c>
      <c r="J297" s="331" t="str">
        <f>IFERROR(VLOOKUP($E297,Rajtlista!$B:$I,6,FALSE),"")</f>
        <v/>
      </c>
      <c r="K297" s="256" t="str">
        <f>IFERROR(VLOOKUP($E297,'Nevezési lista'!$C$4:$K$113,6,FALSE),"")</f>
        <v/>
      </c>
      <c r="L297" s="299" t="str">
        <f>IFERROR(VLOOKUP($E297,Beíró!$B:$T,10,FALSE),"")</f>
        <v/>
      </c>
      <c r="M297" s="300" t="str">
        <f>IFERROR(VLOOKUP($E297,Beíró!$B:$T,11,FALSE),"")</f>
        <v/>
      </c>
      <c r="N297" s="300" t="str">
        <f>IFERROR(VLOOKUP($E297,Beíró!$B:$T,12,FALSE),"")</f>
        <v/>
      </c>
      <c r="O297" s="301" t="str">
        <f>IFERROR(VLOOKUP($E297,Beíró!$B:$T,13,FALSE),"")</f>
        <v/>
      </c>
      <c r="P297" s="303">
        <f>IFERROR(VLOOKUP($E297,Beíró!$B:$T,17,FALSE),0)</f>
        <v>0</v>
      </c>
      <c r="Q297" s="365" t="str">
        <f t="shared" ref="Q297" si="260">IF((P297-P295)&gt;0,P297-P295,"-")</f>
        <v>-</v>
      </c>
      <c r="R297" s="366"/>
      <c r="S297" s="82" t="str">
        <f>IFERROR(IF(VLOOKUP(E297,Beíró!B:T,18,FALSE)-D297=0,"ok","hiba"),"")</f>
        <v/>
      </c>
      <c r="T297" s="82" t="str">
        <f>IFERROR(IF(VLOOKUP(E297,Beíró!B:T,16,FALSE)-P297=0,"ok","hiba"),"")</f>
        <v/>
      </c>
    </row>
    <row r="298" spans="3:20" ht="14.25" hidden="1" customHeight="1" outlineLevel="1" x14ac:dyDescent="0.25">
      <c r="C298" s="364" t="s">
        <v>11</v>
      </c>
      <c r="D298" s="256">
        <v>4</v>
      </c>
      <c r="E298" s="256" t="str">
        <f>IFERROR(VLOOKUP(D298,'Eredmények rsz szerint'!R301:T315,2,FALSE),"")</f>
        <v/>
      </c>
      <c r="F298" s="255" t="str">
        <f>IFERROR(VLOOKUP($E298,Rajtlista!$B:$I,2,FALSE),"")</f>
        <v/>
      </c>
      <c r="G298" s="256" t="str">
        <f t="shared" si="258"/>
        <v>III.</v>
      </c>
      <c r="H298" s="256" t="str">
        <f>IFERROR(VLOOKUP($E298,Rajtlista!$B:$I,4,FALSE),"")</f>
        <v/>
      </c>
      <c r="I298" s="331" t="str">
        <f>IFERROR(VLOOKUP($E298,Rajtlista!$B:$I,5,FALSE),"")</f>
        <v/>
      </c>
      <c r="J298" s="331" t="str">
        <f>IFERROR(VLOOKUP($E298,Rajtlista!$B:$I,6,FALSE),"")</f>
        <v/>
      </c>
      <c r="K298" s="256" t="str">
        <f>IFERROR(VLOOKUP($E298,'Nevezési lista'!$C$4:$K$113,6,FALSE),"")</f>
        <v/>
      </c>
      <c r="L298" s="299" t="str">
        <f>IFERROR(VLOOKUP($E298,Beíró!$B:$T,10,FALSE),"")</f>
        <v/>
      </c>
      <c r="M298" s="300" t="str">
        <f>IFERROR(VLOOKUP($E298,Beíró!$B:$T,11,FALSE),"")</f>
        <v/>
      </c>
      <c r="N298" s="300" t="str">
        <f>IFERROR(VLOOKUP($E298,Beíró!$B:$T,12,FALSE),"")</f>
        <v/>
      </c>
      <c r="O298" s="301" t="str">
        <f>IFERROR(VLOOKUP($E298,Beíró!$B:$T,13,FALSE),"")</f>
        <v/>
      </c>
      <c r="P298" s="303">
        <f>IFERROR(VLOOKUP($E298,Beíró!$B:$T,17,FALSE),0)</f>
        <v>0</v>
      </c>
      <c r="Q298" s="365" t="str">
        <f t="shared" ref="Q298" si="261">IF((P298-P295)&gt;0,P298-P295,"-")</f>
        <v>-</v>
      </c>
      <c r="R298" s="366"/>
      <c r="S298" s="82" t="str">
        <f>IFERROR(IF(VLOOKUP(E298,Beíró!B:T,18,FALSE)-D298=0,"ok","hiba"),"")</f>
        <v/>
      </c>
      <c r="T298" s="82" t="str">
        <f>IFERROR(IF(VLOOKUP(E298,Beíró!B:T,16,FALSE)-P298=0,"ok","hiba"),"")</f>
        <v/>
      </c>
    </row>
    <row r="299" spans="3:20" ht="14.25" hidden="1" customHeight="1" outlineLevel="1" x14ac:dyDescent="0.25">
      <c r="C299" s="364" t="s">
        <v>12</v>
      </c>
      <c r="D299" s="256">
        <v>5</v>
      </c>
      <c r="E299" s="256" t="str">
        <f>IFERROR(VLOOKUP(D299,'Eredmények rsz szerint'!R301:T315,2,FALSE),"")</f>
        <v/>
      </c>
      <c r="F299" s="255" t="str">
        <f>IFERROR(VLOOKUP($E299,Rajtlista!$B:$I,2,FALSE),"")</f>
        <v/>
      </c>
      <c r="G299" s="256" t="str">
        <f t="shared" si="258"/>
        <v>4.</v>
      </c>
      <c r="H299" s="256" t="str">
        <f>IFERROR(VLOOKUP($E299,Rajtlista!$B:$I,4,FALSE),"")</f>
        <v/>
      </c>
      <c r="I299" s="331" t="str">
        <f>IFERROR(VLOOKUP($E299,Rajtlista!$B:$I,5,FALSE),"")</f>
        <v/>
      </c>
      <c r="J299" s="331" t="str">
        <f>IFERROR(VLOOKUP($E299,Rajtlista!$B:$I,6,FALSE),"")</f>
        <v/>
      </c>
      <c r="K299" s="256" t="str">
        <f>IFERROR(VLOOKUP($E299,'Nevezési lista'!$C$4:$K$113,6,FALSE),"")</f>
        <v/>
      </c>
      <c r="L299" s="299" t="str">
        <f>IFERROR(VLOOKUP($E299,Beíró!$B:$T,10,FALSE),"")</f>
        <v/>
      </c>
      <c r="M299" s="300" t="str">
        <f>IFERROR(VLOOKUP($E299,Beíró!$B:$T,11,FALSE),"")</f>
        <v/>
      </c>
      <c r="N299" s="300" t="str">
        <f>IFERROR(VLOOKUP($E299,Beíró!$B:$T,12,FALSE),"")</f>
        <v/>
      </c>
      <c r="O299" s="301" t="str">
        <f>IFERROR(VLOOKUP($E299,Beíró!$B:$T,13,FALSE),"")</f>
        <v/>
      </c>
      <c r="P299" s="303">
        <f>IFERROR(VLOOKUP($E299,Beíró!$B:$T,17,FALSE),0)</f>
        <v>0</v>
      </c>
      <c r="Q299" s="365" t="str">
        <f t="shared" ref="Q299" si="262">IF((P299-P295)&gt;0,P299-P295,"-")</f>
        <v>-</v>
      </c>
      <c r="R299" s="366"/>
      <c r="S299" s="82" t="str">
        <f>IFERROR(IF(VLOOKUP(E299,Beíró!B:T,18,FALSE)-D299=0,"ok","hiba"),"")</f>
        <v/>
      </c>
      <c r="T299" s="82" t="str">
        <f>IFERROR(IF(VLOOKUP(E299,Beíró!B:T,16,FALSE)-P299=0,"ok","hiba"),"")</f>
        <v/>
      </c>
    </row>
    <row r="300" spans="3:20" ht="14.25" hidden="1" customHeight="1" outlineLevel="1" x14ac:dyDescent="0.25">
      <c r="C300" s="364" t="s">
        <v>13</v>
      </c>
      <c r="D300" s="256">
        <v>6</v>
      </c>
      <c r="E300" s="256" t="str">
        <f>IFERROR(VLOOKUP(D300,'Eredmények rsz szerint'!R301:T315,2,FALSE),"")</f>
        <v/>
      </c>
      <c r="F300" s="255" t="str">
        <f>IFERROR(VLOOKUP($E300,Rajtlista!$B:$I,2,FALSE),"")</f>
        <v/>
      </c>
      <c r="G300" s="256" t="str">
        <f t="shared" si="258"/>
        <v>5.</v>
      </c>
      <c r="H300" s="256" t="str">
        <f>IFERROR(VLOOKUP($E300,Rajtlista!$B:$I,4,FALSE),"")</f>
        <v/>
      </c>
      <c r="I300" s="331" t="str">
        <f>IFERROR(VLOOKUP($E300,Rajtlista!$B:$I,5,FALSE),"")</f>
        <v/>
      </c>
      <c r="J300" s="331" t="str">
        <f>IFERROR(VLOOKUP($E300,Rajtlista!$B:$I,6,FALSE),"")</f>
        <v/>
      </c>
      <c r="K300" s="256" t="str">
        <f>IFERROR(VLOOKUP($E300,'Nevezési lista'!$C$4:$K$113,6,FALSE),"")</f>
        <v/>
      </c>
      <c r="L300" s="299" t="str">
        <f>IFERROR(VLOOKUP($E300,Beíró!$B:$T,10,FALSE),"")</f>
        <v/>
      </c>
      <c r="M300" s="300" t="str">
        <f>IFERROR(VLOOKUP($E300,Beíró!$B:$T,11,FALSE),"")</f>
        <v/>
      </c>
      <c r="N300" s="300" t="str">
        <f>IFERROR(VLOOKUP($E300,Beíró!$B:$T,12,FALSE),"")</f>
        <v/>
      </c>
      <c r="O300" s="301" t="str">
        <f>IFERROR(VLOOKUP($E300,Beíró!$B:$T,13,FALSE),"")</f>
        <v/>
      </c>
      <c r="P300" s="303">
        <f>IFERROR(VLOOKUP($E300,Beíró!$B:$T,17,FALSE),0)</f>
        <v>0</v>
      </c>
      <c r="Q300" s="365" t="str">
        <f t="shared" ref="Q300" si="263">IF((P300-P295)&gt;0,P300-P295,"-")</f>
        <v>-</v>
      </c>
      <c r="R300" s="366"/>
      <c r="S300" s="82" t="str">
        <f>IFERROR(IF(VLOOKUP(E300,Beíró!B:T,18,FALSE)-D300=0,"ok","hiba"),"")</f>
        <v/>
      </c>
      <c r="T300" s="82" t="str">
        <f>IFERROR(IF(VLOOKUP(E300,Beíró!B:T,16,FALSE)-P300=0,"ok","hiba"),"")</f>
        <v/>
      </c>
    </row>
    <row r="301" spans="3:20" ht="14.25" hidden="1" customHeight="1" outlineLevel="1" x14ac:dyDescent="0.25">
      <c r="C301" s="364" t="s">
        <v>14</v>
      </c>
      <c r="D301" s="256">
        <v>7</v>
      </c>
      <c r="E301" s="256" t="str">
        <f>IFERROR(VLOOKUP(D301,'Eredmények rsz szerint'!R301:T315,2,FALSE),"")</f>
        <v/>
      </c>
      <c r="F301" s="255" t="str">
        <f>IFERROR(VLOOKUP($E301,Rajtlista!$B:$I,2,FALSE),"")</f>
        <v/>
      </c>
      <c r="G301" s="256" t="str">
        <f t="shared" si="258"/>
        <v>6.</v>
      </c>
      <c r="H301" s="256" t="str">
        <f>IFERROR(VLOOKUP($E301,Rajtlista!$B:$I,4,FALSE),"")</f>
        <v/>
      </c>
      <c r="I301" s="331" t="str">
        <f>IFERROR(VLOOKUP($E301,Rajtlista!$B:$I,5,FALSE),"")</f>
        <v/>
      </c>
      <c r="J301" s="331" t="str">
        <f>IFERROR(VLOOKUP($E301,Rajtlista!$B:$I,6,FALSE),"")</f>
        <v/>
      </c>
      <c r="K301" s="256" t="str">
        <f>IFERROR(VLOOKUP($E301,'Nevezési lista'!$C$4:$K$113,6,FALSE),"")</f>
        <v/>
      </c>
      <c r="L301" s="299" t="str">
        <f>IFERROR(VLOOKUP($E301,Beíró!$B:$T,10,FALSE),"")</f>
        <v/>
      </c>
      <c r="M301" s="300" t="str">
        <f>IFERROR(VLOOKUP($E301,Beíró!$B:$T,11,FALSE),"")</f>
        <v/>
      </c>
      <c r="N301" s="300" t="str">
        <f>IFERROR(VLOOKUP($E301,Beíró!$B:$T,12,FALSE),"")</f>
        <v/>
      </c>
      <c r="O301" s="301" t="str">
        <f>IFERROR(VLOOKUP($E301,Beíró!$B:$T,13,FALSE),"")</f>
        <v/>
      </c>
      <c r="P301" s="303">
        <f>IFERROR(VLOOKUP($E301,Beíró!$B:$T,17,FALSE),0)</f>
        <v>0</v>
      </c>
      <c r="Q301" s="365" t="str">
        <f t="shared" ref="Q301" si="264">IF((P301-P295)&gt;0,P301-P295,"-")</f>
        <v>-</v>
      </c>
      <c r="R301" s="366"/>
      <c r="S301" s="82" t="str">
        <f>IFERROR(IF(VLOOKUP(E301,Beíró!B:T,18,FALSE)-D301=0,"ok","hiba"),"")</f>
        <v/>
      </c>
      <c r="T301" s="82" t="str">
        <f>IFERROR(IF(VLOOKUP(E301,Beíró!B:T,16,FALSE)-P301=0,"ok","hiba"),"")</f>
        <v/>
      </c>
    </row>
    <row r="302" spans="3:20" ht="14.25" hidden="1" customHeight="1" outlineLevel="1" x14ac:dyDescent="0.25">
      <c r="C302" s="364" t="s">
        <v>15</v>
      </c>
      <c r="D302" s="256">
        <v>8</v>
      </c>
      <c r="E302" s="256" t="str">
        <f>IFERROR(VLOOKUP(D302,'Eredmények rsz szerint'!R301:T315,2,FALSE),"")</f>
        <v/>
      </c>
      <c r="F302" s="255" t="str">
        <f>IFERROR(VLOOKUP($E302,Rajtlista!$B:$I,2,FALSE),"")</f>
        <v/>
      </c>
      <c r="G302" s="256" t="str">
        <f t="shared" si="258"/>
        <v>7.</v>
      </c>
      <c r="H302" s="256" t="str">
        <f>IFERROR(VLOOKUP($E302,Rajtlista!$B:$I,4,FALSE),"")</f>
        <v/>
      </c>
      <c r="I302" s="331" t="str">
        <f>IFERROR(VLOOKUP($E302,Rajtlista!$B:$I,5,FALSE),"")</f>
        <v/>
      </c>
      <c r="J302" s="331" t="str">
        <f>IFERROR(VLOOKUP($E302,Rajtlista!$B:$I,6,FALSE),"")</f>
        <v/>
      </c>
      <c r="K302" s="256" t="str">
        <f>IFERROR(VLOOKUP($E302,'Nevezési lista'!$C$4:$K$113,6,FALSE),"")</f>
        <v/>
      </c>
      <c r="L302" s="299" t="str">
        <f>IFERROR(VLOOKUP($E302,Beíró!$B:$T,10,FALSE),"")</f>
        <v/>
      </c>
      <c r="M302" s="300" t="str">
        <f>IFERROR(VLOOKUP($E302,Beíró!$B:$T,11,FALSE),"")</f>
        <v/>
      </c>
      <c r="N302" s="300" t="str">
        <f>IFERROR(VLOOKUP($E302,Beíró!$B:$T,12,FALSE),"")</f>
        <v/>
      </c>
      <c r="O302" s="301" t="str">
        <f>IFERROR(VLOOKUP($E302,Beíró!$B:$T,13,FALSE),"")</f>
        <v/>
      </c>
      <c r="P302" s="303">
        <f>IFERROR(VLOOKUP($E302,Beíró!$B:$T,17,FALSE),0)</f>
        <v>0</v>
      </c>
      <c r="Q302" s="365" t="str">
        <f t="shared" ref="Q302" si="265">IF((P302-P295)&gt;0,P302-P295,"-")</f>
        <v>-</v>
      </c>
      <c r="R302" s="366"/>
      <c r="S302" s="82" t="str">
        <f>IFERROR(IF(VLOOKUP(E302,Beíró!B:T,18,FALSE)-D302=0,"ok","hiba"),"")</f>
        <v/>
      </c>
      <c r="T302" s="82" t="str">
        <f>IFERROR(IF(VLOOKUP(E302,Beíró!B:T,16,FALSE)-P302=0,"ok","hiba"),"")</f>
        <v/>
      </c>
    </row>
    <row r="303" spans="3:20" ht="14.25" hidden="1" customHeight="1" outlineLevel="1" x14ac:dyDescent="0.25">
      <c r="C303" s="364" t="s">
        <v>16</v>
      </c>
      <c r="D303" s="256">
        <v>9</v>
      </c>
      <c r="E303" s="256" t="str">
        <f>IFERROR(VLOOKUP(D303,'Eredmények rsz szerint'!R301:T315,2,FALSE),"")</f>
        <v/>
      </c>
      <c r="F303" s="255" t="str">
        <f>IFERROR(VLOOKUP($E303,Rajtlista!$B:$I,2,FALSE),"")</f>
        <v/>
      </c>
      <c r="G303" s="256" t="str">
        <f t="shared" si="258"/>
        <v>8.</v>
      </c>
      <c r="H303" s="256" t="str">
        <f>IFERROR(VLOOKUP($E303,Rajtlista!$B:$I,4,FALSE),"")</f>
        <v/>
      </c>
      <c r="I303" s="331" t="str">
        <f>IFERROR(VLOOKUP($E303,Rajtlista!$B:$I,5,FALSE),"")</f>
        <v/>
      </c>
      <c r="J303" s="331" t="str">
        <f>IFERROR(VLOOKUP($E303,Rajtlista!$B:$I,6,FALSE),"")</f>
        <v/>
      </c>
      <c r="K303" s="256" t="str">
        <f>IFERROR(VLOOKUP($E303,'Nevezési lista'!$C$4:$K$113,6,FALSE),"")</f>
        <v/>
      </c>
      <c r="L303" s="299" t="str">
        <f>IFERROR(VLOOKUP($E303,Beíró!$B:$T,10,FALSE),"")</f>
        <v/>
      </c>
      <c r="M303" s="300" t="str">
        <f>IFERROR(VLOOKUP($E303,Beíró!$B:$T,11,FALSE),"")</f>
        <v/>
      </c>
      <c r="N303" s="300" t="str">
        <f>IFERROR(VLOOKUP($E303,Beíró!$B:$T,12,FALSE),"")</f>
        <v/>
      </c>
      <c r="O303" s="301" t="str">
        <f>IFERROR(VLOOKUP($E303,Beíró!$B:$T,13,FALSE),"")</f>
        <v/>
      </c>
      <c r="P303" s="303">
        <f>IFERROR(VLOOKUP($E303,Beíró!$B:$T,17,FALSE),0)</f>
        <v>0</v>
      </c>
      <c r="Q303" s="365" t="str">
        <f t="shared" ref="Q303" si="266">IF((P303-P295)&gt;0,P303-P295,"-")</f>
        <v>-</v>
      </c>
      <c r="R303" s="366"/>
      <c r="S303" s="82" t="str">
        <f>IFERROR(IF(VLOOKUP(E303,Beíró!B:T,18,FALSE)-D303=0,"ok","hiba"),"")</f>
        <v/>
      </c>
      <c r="T303" s="82" t="str">
        <f>IFERROR(IF(VLOOKUP(E303,Beíró!B:T,16,FALSE)-P303=0,"ok","hiba"),"")</f>
        <v/>
      </c>
    </row>
    <row r="304" spans="3:20" ht="14.25" hidden="1" customHeight="1" outlineLevel="1" x14ac:dyDescent="0.25">
      <c r="C304" s="364" t="s">
        <v>17</v>
      </c>
      <c r="D304" s="256">
        <v>10</v>
      </c>
      <c r="E304" s="256" t="str">
        <f>IFERROR(VLOOKUP(D304,'Eredmények rsz szerint'!R301:T315,2,FALSE),"")</f>
        <v/>
      </c>
      <c r="F304" s="255" t="str">
        <f>IFERROR(VLOOKUP($E304,Rajtlista!$B:$I,2,FALSE),"")</f>
        <v/>
      </c>
      <c r="G304" s="256" t="str">
        <f t="shared" si="258"/>
        <v>9.</v>
      </c>
      <c r="H304" s="256" t="str">
        <f>IFERROR(VLOOKUP($E304,Rajtlista!$B:$I,4,FALSE),"")</f>
        <v/>
      </c>
      <c r="I304" s="331" t="str">
        <f>IFERROR(VLOOKUP($E304,Rajtlista!$B:$I,5,FALSE),"")</f>
        <v/>
      </c>
      <c r="J304" s="331" t="str">
        <f>IFERROR(VLOOKUP($E304,Rajtlista!$B:$I,6,FALSE),"")</f>
        <v/>
      </c>
      <c r="K304" s="256" t="str">
        <f>IFERROR(VLOOKUP($E304,'Nevezési lista'!$C$4:$K$113,6,FALSE),"")</f>
        <v/>
      </c>
      <c r="L304" s="299" t="str">
        <f>IFERROR(VLOOKUP($E304,Beíró!$B:$T,10,FALSE),"")</f>
        <v/>
      </c>
      <c r="M304" s="300" t="str">
        <f>IFERROR(VLOOKUP($E304,Beíró!$B:$T,11,FALSE),"")</f>
        <v/>
      </c>
      <c r="N304" s="300" t="str">
        <f>IFERROR(VLOOKUP($E304,Beíró!$B:$T,12,FALSE),"")</f>
        <v/>
      </c>
      <c r="O304" s="301" t="str">
        <f>IFERROR(VLOOKUP($E304,Beíró!$B:$T,13,FALSE),"")</f>
        <v/>
      </c>
      <c r="P304" s="303">
        <f>IFERROR(VLOOKUP($E304,Beíró!$B:$T,17,FALSE),0)</f>
        <v>0</v>
      </c>
      <c r="Q304" s="365" t="str">
        <f t="shared" ref="Q304" si="267">IF((P304-P295)&gt;0,P304-P295,"-")</f>
        <v>-</v>
      </c>
      <c r="R304" s="366"/>
      <c r="S304" s="82" t="str">
        <f>IFERROR(IF(VLOOKUP(E304,Beíró!B:T,18,FALSE)-D304=0,"ok","hiba"),"")</f>
        <v/>
      </c>
      <c r="T304" s="82" t="str">
        <f>IFERROR(IF(VLOOKUP(E304,Beíró!B:T,16,FALSE)-P304=0,"ok","hiba"),"")</f>
        <v/>
      </c>
    </row>
    <row r="305" spans="3:20" ht="14.25" hidden="1" customHeight="1" outlineLevel="1" x14ac:dyDescent="0.25">
      <c r="C305" s="364" t="s">
        <v>18</v>
      </c>
      <c r="D305" s="256">
        <v>11</v>
      </c>
      <c r="E305" s="256" t="str">
        <f>IFERROR(VLOOKUP(D305,'Eredmények rsz szerint'!R301:T315,2,FALSE),"")</f>
        <v/>
      </c>
      <c r="F305" s="255" t="str">
        <f>IFERROR(VLOOKUP($E305,Rajtlista!$B:$I,2,FALSE),"")</f>
        <v/>
      </c>
      <c r="G305" s="256" t="str">
        <f t="shared" si="258"/>
        <v>10.</v>
      </c>
      <c r="H305" s="256" t="str">
        <f>IFERROR(VLOOKUP($E305,Rajtlista!$B:$I,4,FALSE),"")</f>
        <v/>
      </c>
      <c r="I305" s="331" t="str">
        <f>IFERROR(VLOOKUP($E305,Rajtlista!$B:$I,5,FALSE),"")</f>
        <v/>
      </c>
      <c r="J305" s="331" t="str">
        <f>IFERROR(VLOOKUP($E305,Rajtlista!$B:$I,6,FALSE),"")</f>
        <v/>
      </c>
      <c r="K305" s="256" t="str">
        <f>IFERROR(VLOOKUP($E305,'Nevezési lista'!$C$4:$K$113,6,FALSE),"")</f>
        <v/>
      </c>
      <c r="L305" s="299" t="str">
        <f>IFERROR(VLOOKUP($E305,Beíró!$B:$T,10,FALSE),"")</f>
        <v/>
      </c>
      <c r="M305" s="300" t="str">
        <f>IFERROR(VLOOKUP($E305,Beíró!$B:$T,11,FALSE),"")</f>
        <v/>
      </c>
      <c r="N305" s="300" t="str">
        <f>IFERROR(VLOOKUP($E305,Beíró!$B:$T,12,FALSE),"")</f>
        <v/>
      </c>
      <c r="O305" s="301" t="str">
        <f>IFERROR(VLOOKUP($E305,Beíró!$B:$T,13,FALSE),"")</f>
        <v/>
      </c>
      <c r="P305" s="303">
        <f>IFERROR(VLOOKUP($E305,Beíró!$B:$T,17,FALSE),0)</f>
        <v>0</v>
      </c>
      <c r="Q305" s="365" t="str">
        <f t="shared" ref="Q305" si="268">IF((P305-P295)&gt;0,P305-P295,"-")</f>
        <v>-</v>
      </c>
      <c r="R305" s="366"/>
      <c r="S305" s="82" t="str">
        <f>IFERROR(IF(VLOOKUP(E305,Beíró!B:T,18,FALSE)-D305=0,"ok","hiba"),"")</f>
        <v/>
      </c>
      <c r="T305" s="82" t="str">
        <f>IFERROR(IF(VLOOKUP(E305,Beíró!B:T,16,FALSE)-P305=0,"ok","hiba"),"")</f>
        <v/>
      </c>
    </row>
    <row r="306" spans="3:20" ht="14.25" hidden="1" customHeight="1" outlineLevel="1" x14ac:dyDescent="0.25">
      <c r="C306" s="364" t="s">
        <v>19</v>
      </c>
      <c r="D306" s="256">
        <v>12</v>
      </c>
      <c r="E306" s="256" t="str">
        <f>IFERROR(VLOOKUP(D306,'Eredmények rsz szerint'!R301:T315,2,FALSE),"")</f>
        <v/>
      </c>
      <c r="F306" s="255" t="str">
        <f>IFERROR(VLOOKUP($E306,Rajtlista!$B:$I,2,FALSE),"")</f>
        <v/>
      </c>
      <c r="G306" s="256" t="str">
        <f t="shared" si="258"/>
        <v>11.</v>
      </c>
      <c r="H306" s="256" t="str">
        <f>IFERROR(VLOOKUP($E306,Rajtlista!$B:$I,4,FALSE),"")</f>
        <v/>
      </c>
      <c r="I306" s="331" t="str">
        <f>IFERROR(VLOOKUP($E306,Rajtlista!$B:$I,5,FALSE),"")</f>
        <v/>
      </c>
      <c r="J306" s="331" t="str">
        <f>IFERROR(VLOOKUP($E306,Rajtlista!$B:$I,6,FALSE),"")</f>
        <v/>
      </c>
      <c r="K306" s="256" t="str">
        <f>IFERROR(VLOOKUP($E306,'Nevezési lista'!$C$4:$K$113,6,FALSE),"")</f>
        <v/>
      </c>
      <c r="L306" s="299" t="str">
        <f>IFERROR(VLOOKUP($E306,Beíró!$B:$T,10,FALSE),"")</f>
        <v/>
      </c>
      <c r="M306" s="300" t="str">
        <f>IFERROR(VLOOKUP($E306,Beíró!$B:$T,11,FALSE),"")</f>
        <v/>
      </c>
      <c r="N306" s="300" t="str">
        <f>IFERROR(VLOOKUP($E306,Beíró!$B:$T,12,FALSE),"")</f>
        <v/>
      </c>
      <c r="O306" s="301" t="str">
        <f>IFERROR(VLOOKUP($E306,Beíró!$B:$T,13,FALSE),"")</f>
        <v/>
      </c>
      <c r="P306" s="303">
        <f>IFERROR(VLOOKUP($E306,Beíró!$B:$T,17,FALSE),0)</f>
        <v>0</v>
      </c>
      <c r="Q306" s="365" t="str">
        <f t="shared" ref="Q306" si="269">IF((P306-P295)&gt;0,P306-P295,"-")</f>
        <v>-</v>
      </c>
      <c r="R306" s="366"/>
      <c r="S306" s="82" t="str">
        <f>IFERROR(IF(VLOOKUP(E306,Beíró!B:T,18,FALSE)-D306=0,"ok","hiba"),"")</f>
        <v/>
      </c>
      <c r="T306" s="82" t="str">
        <f>IFERROR(IF(VLOOKUP(E306,Beíró!B:T,16,FALSE)-P306=0,"ok","hiba"),"")</f>
        <v/>
      </c>
    </row>
    <row r="307" spans="3:20" ht="14.25" hidden="1" customHeight="1" outlineLevel="1" x14ac:dyDescent="0.25">
      <c r="C307" s="364" t="s">
        <v>20</v>
      </c>
      <c r="D307" s="256">
        <v>13</v>
      </c>
      <c r="E307" s="256" t="str">
        <f>IFERROR(VLOOKUP(D307,'Eredmények rsz szerint'!R301:T315,2,FALSE),"")</f>
        <v/>
      </c>
      <c r="F307" s="255" t="str">
        <f>IFERROR(VLOOKUP($E307,Rajtlista!$B:$I,2,FALSE),"")</f>
        <v/>
      </c>
      <c r="G307" s="256" t="str">
        <f t="shared" si="258"/>
        <v>12.</v>
      </c>
      <c r="H307" s="256" t="str">
        <f>IFERROR(VLOOKUP($E307,Rajtlista!$B:$I,4,FALSE),"")</f>
        <v/>
      </c>
      <c r="I307" s="331" t="str">
        <f>IFERROR(VLOOKUP($E307,Rajtlista!$B:$I,5,FALSE),"")</f>
        <v/>
      </c>
      <c r="J307" s="331" t="str">
        <f>IFERROR(VLOOKUP($E307,Rajtlista!$B:$I,6,FALSE),"")</f>
        <v/>
      </c>
      <c r="K307" s="256" t="str">
        <f>IFERROR(VLOOKUP($E307,'Nevezési lista'!$C$4:$K$113,6,FALSE),"")</f>
        <v/>
      </c>
      <c r="L307" s="299" t="str">
        <f>IFERROR(VLOOKUP($E307,Beíró!$B:$T,10,FALSE),"")</f>
        <v/>
      </c>
      <c r="M307" s="300" t="str">
        <f>IFERROR(VLOOKUP($E307,Beíró!$B:$T,11,FALSE),"")</f>
        <v/>
      </c>
      <c r="N307" s="300" t="str">
        <f>IFERROR(VLOOKUP($E307,Beíró!$B:$T,12,FALSE),"")</f>
        <v/>
      </c>
      <c r="O307" s="301" t="str">
        <f>IFERROR(VLOOKUP($E307,Beíró!$B:$T,13,FALSE),"")</f>
        <v/>
      </c>
      <c r="P307" s="303">
        <f>IFERROR(VLOOKUP($E307,Beíró!$B:$T,17,FALSE),0)</f>
        <v>0</v>
      </c>
      <c r="Q307" s="365" t="str">
        <f t="shared" ref="Q307" si="270">IF((P307-P295)&gt;0,P307-P295,"-")</f>
        <v>-</v>
      </c>
      <c r="R307" s="366"/>
      <c r="S307" s="82" t="str">
        <f>IFERROR(IF(VLOOKUP(E307,Beíró!B:T,18,FALSE)-D307=0,"ok","hiba"),"")</f>
        <v/>
      </c>
      <c r="T307" s="82" t="str">
        <f>IFERROR(IF(VLOOKUP(E307,Beíró!B:T,16,FALSE)-P307=0,"ok","hiba"),"")</f>
        <v/>
      </c>
    </row>
    <row r="308" spans="3:20" ht="14.25" hidden="1" customHeight="1" outlineLevel="1" x14ac:dyDescent="0.25">
      <c r="C308" s="364" t="s">
        <v>21</v>
      </c>
      <c r="D308" s="256">
        <v>14</v>
      </c>
      <c r="E308" s="256" t="str">
        <f>IFERROR(VLOOKUP(D308,'Eredmények rsz szerint'!R301:T315,2,FALSE),"")</f>
        <v/>
      </c>
      <c r="F308" s="255" t="str">
        <f>IFERROR(VLOOKUP($E308,Rajtlista!$B:$I,2,FALSE),"")</f>
        <v/>
      </c>
      <c r="G308" s="256" t="str">
        <f t="shared" si="258"/>
        <v>13.</v>
      </c>
      <c r="H308" s="256" t="str">
        <f>IFERROR(VLOOKUP($E308,Rajtlista!$B:$I,4,FALSE),"")</f>
        <v/>
      </c>
      <c r="I308" s="331" t="str">
        <f>IFERROR(VLOOKUP($E308,Rajtlista!$B:$I,5,FALSE),"")</f>
        <v/>
      </c>
      <c r="J308" s="331" t="str">
        <f>IFERROR(VLOOKUP($E308,Rajtlista!$B:$I,6,FALSE),"")</f>
        <v/>
      </c>
      <c r="K308" s="256" t="str">
        <f>IFERROR(VLOOKUP($E308,'Nevezési lista'!$C$4:$K$113,6,FALSE),"")</f>
        <v/>
      </c>
      <c r="L308" s="299" t="str">
        <f>IFERROR(VLOOKUP($E308,Beíró!$B:$T,10,FALSE),"")</f>
        <v/>
      </c>
      <c r="M308" s="300" t="str">
        <f>IFERROR(VLOOKUP($E308,Beíró!$B:$T,11,FALSE),"")</f>
        <v/>
      </c>
      <c r="N308" s="300" t="str">
        <f>IFERROR(VLOOKUP($E308,Beíró!$B:$T,12,FALSE),"")</f>
        <v/>
      </c>
      <c r="O308" s="301" t="str">
        <f>IFERROR(VLOOKUP($E308,Beíró!$B:$T,13,FALSE),"")</f>
        <v/>
      </c>
      <c r="P308" s="303">
        <f>IFERROR(VLOOKUP($E308,Beíró!$B:$T,17,FALSE),0)</f>
        <v>0</v>
      </c>
      <c r="Q308" s="365" t="str">
        <f t="shared" ref="Q308" si="271">IF((P308-P295)&gt;0,P308-P295,"-")</f>
        <v>-</v>
      </c>
      <c r="R308" s="366"/>
      <c r="S308" s="82" t="str">
        <f>IFERROR(IF(VLOOKUP(E308,Beíró!B:T,18,FALSE)-D308=0,"ok","hiba"),"")</f>
        <v/>
      </c>
      <c r="T308" s="82" t="str">
        <f>IFERROR(IF(VLOOKUP(E308,Beíró!B:T,16,FALSE)-P308=0,"ok","hiba"),"")</f>
        <v/>
      </c>
    </row>
    <row r="309" spans="3:20" ht="14.25" hidden="1" customHeight="1" outlineLevel="1" x14ac:dyDescent="0.25">
      <c r="C309" s="364" t="s">
        <v>22</v>
      </c>
      <c r="D309" s="256">
        <v>15</v>
      </c>
      <c r="E309" s="256" t="str">
        <f>IFERROR(VLOOKUP(D309,'Eredmények rsz szerint'!R301:T315,2,FALSE),"")</f>
        <v/>
      </c>
      <c r="F309" s="255" t="str">
        <f>IFERROR(VLOOKUP($E309,Rajtlista!$B:$I,2,FALSE),"")</f>
        <v/>
      </c>
      <c r="G309" s="256" t="str">
        <f t="shared" si="258"/>
        <v>14.</v>
      </c>
      <c r="H309" s="256" t="str">
        <f>IFERROR(VLOOKUP($E309,Rajtlista!$B:$I,4,FALSE),"")</f>
        <v/>
      </c>
      <c r="I309" s="331" t="str">
        <f>IFERROR(VLOOKUP($E309,Rajtlista!$B:$I,5,FALSE),"")</f>
        <v/>
      </c>
      <c r="J309" s="331" t="str">
        <f>IFERROR(VLOOKUP($E309,Rajtlista!$B:$I,6,FALSE),"")</f>
        <v/>
      </c>
      <c r="K309" s="256" t="str">
        <f>IFERROR(VLOOKUP($E309,'Nevezési lista'!$C$4:$K$113,6,FALSE),"")</f>
        <v/>
      </c>
      <c r="L309" s="299" t="str">
        <f>IFERROR(VLOOKUP($E309,Beíró!$B:$T,10,FALSE),"")</f>
        <v/>
      </c>
      <c r="M309" s="300" t="str">
        <f>IFERROR(VLOOKUP($E309,Beíró!$B:$T,11,FALSE),"")</f>
        <v/>
      </c>
      <c r="N309" s="300" t="str">
        <f>IFERROR(VLOOKUP($E309,Beíró!$B:$T,12,FALSE),"")</f>
        <v/>
      </c>
      <c r="O309" s="301" t="str">
        <f>IFERROR(VLOOKUP($E309,Beíró!$B:$T,13,FALSE),"")</f>
        <v/>
      </c>
      <c r="P309" s="303">
        <f>IFERROR(VLOOKUP($E309,Beíró!$B:$T,17,FALSE),0)</f>
        <v>0</v>
      </c>
      <c r="Q309" s="365" t="str">
        <f t="shared" ref="Q309" si="272">IF((P309-P295)&gt;0,P309-P295,"-")</f>
        <v>-</v>
      </c>
      <c r="R309" s="366"/>
      <c r="S309" s="82" t="str">
        <f>IFERROR(IF(VLOOKUP(E309,Beíró!B:T,18,FALSE)-D309=0,"ok","hiba"),"")</f>
        <v/>
      </c>
      <c r="T309" s="82" t="str">
        <f>IFERROR(IF(VLOOKUP(E309,Beíró!B:T,16,FALSE)-P309=0,"ok","hiba"),"")</f>
        <v/>
      </c>
    </row>
    <row r="310" spans="3:20" ht="14.25" customHeight="1" outlineLevel="1" thickBot="1" x14ac:dyDescent="0.3">
      <c r="C310" s="334"/>
      <c r="D310" s="336"/>
      <c r="E310" s="367">
        <v>0</v>
      </c>
      <c r="F310" s="335"/>
      <c r="G310" s="336"/>
      <c r="H310" s="336"/>
      <c r="I310" s="336"/>
      <c r="J310" s="336"/>
      <c r="K310" s="336"/>
      <c r="L310" s="337"/>
      <c r="M310" s="337"/>
      <c r="N310" s="337"/>
      <c r="O310" s="337"/>
      <c r="P310" s="339"/>
      <c r="Q310" s="368"/>
      <c r="R310" s="357"/>
      <c r="S310" s="82" t="str">
        <f>IFERROR(IF(VLOOKUP(E310,Beíró!B:T,18,FALSE)-D310=0,"ok","hiba"),"")</f>
        <v>ok</v>
      </c>
      <c r="T310" s="82" t="str">
        <f>IFERROR(IF(VLOOKUP(E310,Beíró!B:T,16,FALSE)-P310=0,"ok","hiba"),"")</f>
        <v>ok</v>
      </c>
    </row>
    <row r="311" spans="3:20" s="359" customFormat="1" ht="14.25" customHeight="1" x14ac:dyDescent="0.25">
      <c r="C311" s="369"/>
      <c r="D311" s="370"/>
      <c r="E311" s="370">
        <f>+Rajtlista!B317</f>
        <v>0</v>
      </c>
      <c r="F311" s="371"/>
      <c r="G311" s="370"/>
      <c r="H311" s="370"/>
      <c r="I311" s="370"/>
      <c r="J311" s="372"/>
      <c r="K311" s="373" t="str">
        <f>IFERROR(VLOOKUP($E311,'Nevezési lista'!C318:K418,6,FALSE),"")</f>
        <v/>
      </c>
      <c r="L311" s="374" t="e">
        <f>'Lövészet beíró'!G311</f>
        <v>#N/A</v>
      </c>
      <c r="M311" s="281" t="e">
        <f>'Lövészet beíró'!H311</f>
        <v>#N/A</v>
      </c>
      <c r="N311" s="281" t="e">
        <f>'Lövészet beíró'!I311</f>
        <v>#N/A</v>
      </c>
      <c r="O311" s="282" t="e">
        <f>'Lövészet beíró'!J311</f>
        <v>#N/A</v>
      </c>
      <c r="P311" s="375"/>
      <c r="Q311" s="376"/>
      <c r="R311" s="357"/>
      <c r="S311" s="358" t="str">
        <f>IFERROR(IF(VLOOKUP(E311,Beíró!B:T,18,FALSE)-D311=0,"ok","hiba"),"")</f>
        <v>ok</v>
      </c>
      <c r="T311" s="358" t="str">
        <f>IFERROR(IF(VLOOKUP(E311,Beíró!B:T,16,FALSE)-P311=0,"ok","hiba"),"")</f>
        <v>ok</v>
      </c>
    </row>
    <row r="312" spans="3:20" ht="14.25" hidden="1" customHeight="1" outlineLevel="1" x14ac:dyDescent="0.25">
      <c r="C312" s="360" t="s">
        <v>5</v>
      </c>
      <c r="D312" s="288">
        <v>1</v>
      </c>
      <c r="E312" s="253" t="str">
        <f>IFERROR(VLOOKUP(D312,'Eredmények rsz szerint'!R318:T332,2,FALSE),"")</f>
        <v/>
      </c>
      <c r="F312" s="287" t="str">
        <f>IFERROR(VLOOKUP($E312,Rajtlista!$B:$I,2,FALSE),"")</f>
        <v/>
      </c>
      <c r="G312" s="288">
        <f>+C311</f>
        <v>0</v>
      </c>
      <c r="H312" s="288" t="str">
        <f>IFERROR(VLOOKUP($E312,Rajtlista!$B:$I,4,FALSE),"")</f>
        <v/>
      </c>
      <c r="I312" s="328" t="str">
        <f>IFERROR(VLOOKUP($E312,Rajtlista!$B:$I,5,FALSE),"")</f>
        <v/>
      </c>
      <c r="J312" s="328" t="str">
        <f>IFERROR(VLOOKUP($E312,Rajtlista!$B:$I,6,FALSE),"")</f>
        <v/>
      </c>
      <c r="K312" s="288" t="str">
        <f>IFERROR(VLOOKUP($E312,'Nevezési lista'!$C$4:$K$113,6,FALSE),"")</f>
        <v/>
      </c>
      <c r="L312" s="291" t="str">
        <f>IFERROR(VLOOKUP($E312,Beíró!$B:$T,10,FALSE),"")</f>
        <v/>
      </c>
      <c r="M312" s="292" t="str">
        <f>IFERROR(VLOOKUP($E312,Beíró!$B:$T,11,FALSE),"")</f>
        <v/>
      </c>
      <c r="N312" s="292" t="str">
        <f>IFERROR(VLOOKUP($E312,Beíró!$B:$T,12,FALSE),"")</f>
        <v/>
      </c>
      <c r="O312" s="293" t="str">
        <f>IFERROR(VLOOKUP($E312,Beíró!$B:$T,13,FALSE),"")</f>
        <v/>
      </c>
      <c r="P312" s="295">
        <f>IFERROR(VLOOKUP($E312,Beíró!$B:$T,17,FALSE),0)</f>
        <v>0</v>
      </c>
      <c r="Q312" s="362" t="str">
        <f t="shared" ref="Q312" si="273">IF((P312-P312)&gt;0,P312-P312,"-")</f>
        <v>-</v>
      </c>
      <c r="R312" s="363"/>
      <c r="S312" s="82" t="str">
        <f>IFERROR(IF(VLOOKUP(E312,Beíró!B:T,18,FALSE)-D312=0,"ok","hiba"),"")</f>
        <v/>
      </c>
      <c r="T312" s="82" t="str">
        <f>IFERROR(IF(VLOOKUP(E312,Beíró!B:T,16,FALSE)-P312=0,"ok","hiba"),"")</f>
        <v/>
      </c>
    </row>
    <row r="313" spans="3:20" ht="14.25" hidden="1" customHeight="1" outlineLevel="1" x14ac:dyDescent="0.25">
      <c r="C313" s="364" t="s">
        <v>6</v>
      </c>
      <c r="D313" s="256">
        <v>2</v>
      </c>
      <c r="E313" s="256" t="str">
        <f>IFERROR(VLOOKUP(D313,'Eredmények rsz szerint'!R318:T332,2,FALSE),"")</f>
        <v/>
      </c>
      <c r="F313" s="255" t="str">
        <f>IFERROR(VLOOKUP($E313,Rajtlista!$B:$I,2,FALSE),"")</f>
        <v/>
      </c>
      <c r="G313" s="256" t="str">
        <f t="shared" ref="G313:G326" si="274">+C312</f>
        <v>I.</v>
      </c>
      <c r="H313" s="256" t="str">
        <f>IFERROR(VLOOKUP($E313,Rajtlista!$B:$I,4,FALSE),"")</f>
        <v/>
      </c>
      <c r="I313" s="331" t="str">
        <f>IFERROR(VLOOKUP($E313,Rajtlista!$B:$I,5,FALSE),"")</f>
        <v/>
      </c>
      <c r="J313" s="331" t="str">
        <f>IFERROR(VLOOKUP($E313,Rajtlista!$B:$I,6,FALSE),"")</f>
        <v/>
      </c>
      <c r="K313" s="256" t="str">
        <f>IFERROR(VLOOKUP($E313,'Nevezési lista'!$C$4:$K$113,6,FALSE),"")</f>
        <v/>
      </c>
      <c r="L313" s="299" t="str">
        <f>IFERROR(VLOOKUP($E313,Beíró!$B:$T,10,FALSE),"")</f>
        <v/>
      </c>
      <c r="M313" s="300" t="str">
        <f>IFERROR(VLOOKUP($E313,Beíró!$B:$T,11,FALSE),"")</f>
        <v/>
      </c>
      <c r="N313" s="300" t="str">
        <f>IFERROR(VLOOKUP($E313,Beíró!$B:$T,12,FALSE),"")</f>
        <v/>
      </c>
      <c r="O313" s="301" t="str">
        <f>IFERROR(VLOOKUP($E313,Beíró!$B:$T,13,FALSE),"")</f>
        <v/>
      </c>
      <c r="P313" s="303">
        <f>IFERROR(VLOOKUP($E313,Beíró!$B:$T,17,FALSE),0)</f>
        <v>0</v>
      </c>
      <c r="Q313" s="365" t="str">
        <f t="shared" ref="Q313" si="275">IF((P313-P312)&gt;0,P313-P312,"-")</f>
        <v>-</v>
      </c>
      <c r="R313" s="366"/>
      <c r="S313" s="82" t="str">
        <f>IFERROR(IF(VLOOKUP(E313,Beíró!B:T,18,FALSE)-D313=0,"ok","hiba"),"")</f>
        <v/>
      </c>
      <c r="T313" s="82" t="str">
        <f>IFERROR(IF(VLOOKUP(E313,Beíró!B:T,16,FALSE)-P313=0,"ok","hiba"),"")</f>
        <v/>
      </c>
    </row>
    <row r="314" spans="3:20" ht="14.25" hidden="1" customHeight="1" outlineLevel="1" x14ac:dyDescent="0.25">
      <c r="C314" s="364" t="s">
        <v>10</v>
      </c>
      <c r="D314" s="256">
        <v>3</v>
      </c>
      <c r="E314" s="256" t="str">
        <f>IFERROR(VLOOKUP(D314,'Eredmények rsz szerint'!R318:T332,2,FALSE),"")</f>
        <v/>
      </c>
      <c r="F314" s="255" t="str">
        <f>IFERROR(VLOOKUP($E314,Rajtlista!$B:$I,2,FALSE),"")</f>
        <v/>
      </c>
      <c r="G314" s="256" t="str">
        <f t="shared" si="274"/>
        <v>II.</v>
      </c>
      <c r="H314" s="256" t="str">
        <f>IFERROR(VLOOKUP($E314,Rajtlista!$B:$I,4,FALSE),"")</f>
        <v/>
      </c>
      <c r="I314" s="331" t="str">
        <f>IFERROR(VLOOKUP($E314,Rajtlista!$B:$I,5,FALSE),"")</f>
        <v/>
      </c>
      <c r="J314" s="331" t="str">
        <f>IFERROR(VLOOKUP($E314,Rajtlista!$B:$I,6,FALSE),"")</f>
        <v/>
      </c>
      <c r="K314" s="256" t="str">
        <f>IFERROR(VLOOKUP($E314,'Nevezési lista'!$C$4:$K$113,6,FALSE),"")</f>
        <v/>
      </c>
      <c r="L314" s="299" t="str">
        <f>IFERROR(VLOOKUP($E314,Beíró!$B:$T,10,FALSE),"")</f>
        <v/>
      </c>
      <c r="M314" s="300" t="str">
        <f>IFERROR(VLOOKUP($E314,Beíró!$B:$T,11,FALSE),"")</f>
        <v/>
      </c>
      <c r="N314" s="300" t="str">
        <f>IFERROR(VLOOKUP($E314,Beíró!$B:$T,12,FALSE),"")</f>
        <v/>
      </c>
      <c r="O314" s="301" t="str">
        <f>IFERROR(VLOOKUP($E314,Beíró!$B:$T,13,FALSE),"")</f>
        <v/>
      </c>
      <c r="P314" s="303">
        <f>IFERROR(VLOOKUP($E314,Beíró!$B:$T,17,FALSE),0)</f>
        <v>0</v>
      </c>
      <c r="Q314" s="365" t="str">
        <f t="shared" ref="Q314" si="276">IF((P314-P312)&gt;0,P314-P312,"-")</f>
        <v>-</v>
      </c>
      <c r="R314" s="366"/>
      <c r="S314" s="82" t="str">
        <f>IFERROR(IF(VLOOKUP(E314,Beíró!B:T,18,FALSE)-D314=0,"ok","hiba"),"")</f>
        <v/>
      </c>
      <c r="T314" s="82" t="str">
        <f>IFERROR(IF(VLOOKUP(E314,Beíró!B:T,16,FALSE)-P314=0,"ok","hiba"),"")</f>
        <v/>
      </c>
    </row>
    <row r="315" spans="3:20" ht="14.25" hidden="1" customHeight="1" outlineLevel="1" x14ac:dyDescent="0.25">
      <c r="C315" s="364" t="s">
        <v>11</v>
      </c>
      <c r="D315" s="256">
        <v>4</v>
      </c>
      <c r="E315" s="256" t="str">
        <f>IFERROR(VLOOKUP(D315,'Eredmények rsz szerint'!R318:T332,2,FALSE),"")</f>
        <v/>
      </c>
      <c r="F315" s="255" t="str">
        <f>IFERROR(VLOOKUP($E315,Rajtlista!$B:$I,2,FALSE),"")</f>
        <v/>
      </c>
      <c r="G315" s="256" t="str">
        <f t="shared" si="274"/>
        <v>III.</v>
      </c>
      <c r="H315" s="256" t="str">
        <f>IFERROR(VLOOKUP($E315,Rajtlista!$B:$I,4,FALSE),"")</f>
        <v/>
      </c>
      <c r="I315" s="331" t="str">
        <f>IFERROR(VLOOKUP($E315,Rajtlista!$B:$I,5,FALSE),"")</f>
        <v/>
      </c>
      <c r="J315" s="331" t="str">
        <f>IFERROR(VLOOKUP($E315,Rajtlista!$B:$I,6,FALSE),"")</f>
        <v/>
      </c>
      <c r="K315" s="256" t="str">
        <f>IFERROR(VLOOKUP($E315,'Nevezési lista'!$C$4:$K$113,6,FALSE),"")</f>
        <v/>
      </c>
      <c r="L315" s="299" t="str">
        <f>IFERROR(VLOOKUP($E315,Beíró!$B:$T,10,FALSE),"")</f>
        <v/>
      </c>
      <c r="M315" s="300" t="str">
        <f>IFERROR(VLOOKUP($E315,Beíró!$B:$T,11,FALSE),"")</f>
        <v/>
      </c>
      <c r="N315" s="300" t="str">
        <f>IFERROR(VLOOKUP($E315,Beíró!$B:$T,12,FALSE),"")</f>
        <v/>
      </c>
      <c r="O315" s="301" t="str">
        <f>IFERROR(VLOOKUP($E315,Beíró!$B:$T,13,FALSE),"")</f>
        <v/>
      </c>
      <c r="P315" s="303">
        <f>IFERROR(VLOOKUP($E315,Beíró!$B:$T,17,FALSE),0)</f>
        <v>0</v>
      </c>
      <c r="Q315" s="365" t="str">
        <f t="shared" ref="Q315" si="277">IF((P315-P312)&gt;0,P315-P312,"-")</f>
        <v>-</v>
      </c>
      <c r="R315" s="366"/>
      <c r="S315" s="82" t="str">
        <f>IFERROR(IF(VLOOKUP(E315,Beíró!B:T,18,FALSE)-D315=0,"ok","hiba"),"")</f>
        <v/>
      </c>
      <c r="T315" s="82" t="str">
        <f>IFERROR(IF(VLOOKUP(E315,Beíró!B:T,16,FALSE)-P315=0,"ok","hiba"),"")</f>
        <v/>
      </c>
    </row>
    <row r="316" spans="3:20" ht="14.25" hidden="1" customHeight="1" outlineLevel="1" x14ac:dyDescent="0.25">
      <c r="C316" s="364" t="s">
        <v>12</v>
      </c>
      <c r="D316" s="256">
        <v>5</v>
      </c>
      <c r="E316" s="256" t="str">
        <f>IFERROR(VLOOKUP(D316,'Eredmények rsz szerint'!R318:T332,2,FALSE),"")</f>
        <v/>
      </c>
      <c r="F316" s="255" t="str">
        <f>IFERROR(VLOOKUP($E316,Rajtlista!$B:$I,2,FALSE),"")</f>
        <v/>
      </c>
      <c r="G316" s="256" t="str">
        <f t="shared" si="274"/>
        <v>4.</v>
      </c>
      <c r="H316" s="256" t="str">
        <f>IFERROR(VLOOKUP($E316,Rajtlista!$B:$I,4,FALSE),"")</f>
        <v/>
      </c>
      <c r="I316" s="331" t="str">
        <f>IFERROR(VLOOKUP($E316,Rajtlista!$B:$I,5,FALSE),"")</f>
        <v/>
      </c>
      <c r="J316" s="331" t="str">
        <f>IFERROR(VLOOKUP($E316,Rajtlista!$B:$I,6,FALSE),"")</f>
        <v/>
      </c>
      <c r="K316" s="256" t="str">
        <f>IFERROR(VLOOKUP($E316,'Nevezési lista'!$C$4:$K$113,6,FALSE),"")</f>
        <v/>
      </c>
      <c r="L316" s="299" t="str">
        <f>IFERROR(VLOOKUP($E316,Beíró!$B:$T,10,FALSE),"")</f>
        <v/>
      </c>
      <c r="M316" s="300" t="str">
        <f>IFERROR(VLOOKUP($E316,Beíró!$B:$T,11,FALSE),"")</f>
        <v/>
      </c>
      <c r="N316" s="300" t="str">
        <f>IFERROR(VLOOKUP($E316,Beíró!$B:$T,12,FALSE),"")</f>
        <v/>
      </c>
      <c r="O316" s="301" t="str">
        <f>IFERROR(VLOOKUP($E316,Beíró!$B:$T,13,FALSE),"")</f>
        <v/>
      </c>
      <c r="P316" s="303">
        <f>IFERROR(VLOOKUP($E316,Beíró!$B:$T,17,FALSE),0)</f>
        <v>0</v>
      </c>
      <c r="Q316" s="365" t="str">
        <f t="shared" ref="Q316" si="278">IF((P316-P312)&gt;0,P316-P312,"-")</f>
        <v>-</v>
      </c>
      <c r="R316" s="366"/>
      <c r="S316" s="82" t="str">
        <f>IFERROR(IF(VLOOKUP(E316,Beíró!B:T,18,FALSE)-D316=0,"ok","hiba"),"")</f>
        <v/>
      </c>
      <c r="T316" s="82" t="str">
        <f>IFERROR(IF(VLOOKUP(E316,Beíró!B:T,16,FALSE)-P316=0,"ok","hiba"),"")</f>
        <v/>
      </c>
    </row>
    <row r="317" spans="3:20" ht="14.25" hidden="1" customHeight="1" outlineLevel="1" x14ac:dyDescent="0.25">
      <c r="C317" s="364" t="s">
        <v>13</v>
      </c>
      <c r="D317" s="256">
        <v>6</v>
      </c>
      <c r="E317" s="256" t="str">
        <f>IFERROR(VLOOKUP(D317,'Eredmények rsz szerint'!R318:T332,2,FALSE),"")</f>
        <v/>
      </c>
      <c r="F317" s="255" t="str">
        <f>IFERROR(VLOOKUP($E317,Rajtlista!$B:$I,2,FALSE),"")</f>
        <v/>
      </c>
      <c r="G317" s="256" t="str">
        <f t="shared" si="274"/>
        <v>5.</v>
      </c>
      <c r="H317" s="256" t="str">
        <f>IFERROR(VLOOKUP($E317,Rajtlista!$B:$I,4,FALSE),"")</f>
        <v/>
      </c>
      <c r="I317" s="331" t="str">
        <f>IFERROR(VLOOKUP($E317,Rajtlista!$B:$I,5,FALSE),"")</f>
        <v/>
      </c>
      <c r="J317" s="331" t="str">
        <f>IFERROR(VLOOKUP($E317,Rajtlista!$B:$I,6,FALSE),"")</f>
        <v/>
      </c>
      <c r="K317" s="256" t="str">
        <f>IFERROR(VLOOKUP($E317,'Nevezési lista'!$C$4:$K$113,6,FALSE),"")</f>
        <v/>
      </c>
      <c r="L317" s="299" t="str">
        <f>IFERROR(VLOOKUP($E317,Beíró!$B:$T,10,FALSE),"")</f>
        <v/>
      </c>
      <c r="M317" s="300" t="str">
        <f>IFERROR(VLOOKUP($E317,Beíró!$B:$T,11,FALSE),"")</f>
        <v/>
      </c>
      <c r="N317" s="300" t="str">
        <f>IFERROR(VLOOKUP($E317,Beíró!$B:$T,12,FALSE),"")</f>
        <v/>
      </c>
      <c r="O317" s="301" t="str">
        <f>IFERROR(VLOOKUP($E317,Beíró!$B:$T,13,FALSE),"")</f>
        <v/>
      </c>
      <c r="P317" s="303">
        <f>IFERROR(VLOOKUP($E317,Beíró!$B:$T,17,FALSE),0)</f>
        <v>0</v>
      </c>
      <c r="Q317" s="365" t="str">
        <f t="shared" ref="Q317" si="279">IF((P317-P312)&gt;0,P317-P312,"-")</f>
        <v>-</v>
      </c>
      <c r="R317" s="366"/>
      <c r="S317" s="82" t="str">
        <f>IFERROR(IF(VLOOKUP(E317,Beíró!B:T,18,FALSE)-D317=0,"ok","hiba"),"")</f>
        <v/>
      </c>
      <c r="T317" s="82" t="str">
        <f>IFERROR(IF(VLOOKUP(E317,Beíró!B:T,16,FALSE)-P317=0,"ok","hiba"),"")</f>
        <v/>
      </c>
    </row>
    <row r="318" spans="3:20" ht="14.25" hidden="1" customHeight="1" outlineLevel="1" x14ac:dyDescent="0.25">
      <c r="C318" s="364" t="s">
        <v>14</v>
      </c>
      <c r="D318" s="256">
        <v>7</v>
      </c>
      <c r="E318" s="256" t="str">
        <f>IFERROR(VLOOKUP(D318,'Eredmények rsz szerint'!R318:T332,2,FALSE),"")</f>
        <v/>
      </c>
      <c r="F318" s="255" t="str">
        <f>IFERROR(VLOOKUP($E318,Rajtlista!$B:$I,2,FALSE),"")</f>
        <v/>
      </c>
      <c r="G318" s="256" t="str">
        <f t="shared" si="274"/>
        <v>6.</v>
      </c>
      <c r="H318" s="256" t="str">
        <f>IFERROR(VLOOKUP($E318,Rajtlista!$B:$I,4,FALSE),"")</f>
        <v/>
      </c>
      <c r="I318" s="331" t="str">
        <f>IFERROR(VLOOKUP($E318,Rajtlista!$B:$I,5,FALSE),"")</f>
        <v/>
      </c>
      <c r="J318" s="331" t="str">
        <f>IFERROR(VLOOKUP($E318,Rajtlista!$B:$I,6,FALSE),"")</f>
        <v/>
      </c>
      <c r="K318" s="256" t="str">
        <f>IFERROR(VLOOKUP($E318,'Nevezési lista'!$C$4:$K$113,6,FALSE),"")</f>
        <v/>
      </c>
      <c r="L318" s="299" t="str">
        <f>IFERROR(VLOOKUP($E318,Beíró!$B:$T,10,FALSE),"")</f>
        <v/>
      </c>
      <c r="M318" s="300" t="str">
        <f>IFERROR(VLOOKUP($E318,Beíró!$B:$T,11,FALSE),"")</f>
        <v/>
      </c>
      <c r="N318" s="300" t="str">
        <f>IFERROR(VLOOKUP($E318,Beíró!$B:$T,12,FALSE),"")</f>
        <v/>
      </c>
      <c r="O318" s="301" t="str">
        <f>IFERROR(VLOOKUP($E318,Beíró!$B:$T,13,FALSE),"")</f>
        <v/>
      </c>
      <c r="P318" s="303">
        <f>IFERROR(VLOOKUP($E318,Beíró!$B:$T,17,FALSE),0)</f>
        <v>0</v>
      </c>
      <c r="Q318" s="365" t="str">
        <f t="shared" ref="Q318" si="280">IF((P318-P312)&gt;0,P318-P312,"-")</f>
        <v>-</v>
      </c>
      <c r="R318" s="366"/>
      <c r="S318" s="82" t="str">
        <f>IFERROR(IF(VLOOKUP(E318,Beíró!B:T,18,FALSE)-D318=0,"ok","hiba"),"")</f>
        <v/>
      </c>
      <c r="T318" s="82" t="str">
        <f>IFERROR(IF(VLOOKUP(E318,Beíró!B:T,16,FALSE)-P318=0,"ok","hiba"),"")</f>
        <v/>
      </c>
    </row>
    <row r="319" spans="3:20" ht="14.25" hidden="1" customHeight="1" outlineLevel="1" x14ac:dyDescent="0.25">
      <c r="C319" s="364" t="s">
        <v>15</v>
      </c>
      <c r="D319" s="256">
        <v>8</v>
      </c>
      <c r="E319" s="256" t="str">
        <f>IFERROR(VLOOKUP(D319,'Eredmények rsz szerint'!R318:T332,2,FALSE),"")</f>
        <v/>
      </c>
      <c r="F319" s="255" t="str">
        <f>IFERROR(VLOOKUP($E319,Rajtlista!$B:$I,2,FALSE),"")</f>
        <v/>
      </c>
      <c r="G319" s="256" t="str">
        <f t="shared" si="274"/>
        <v>7.</v>
      </c>
      <c r="H319" s="256" t="str">
        <f>IFERROR(VLOOKUP($E319,Rajtlista!$B:$I,4,FALSE),"")</f>
        <v/>
      </c>
      <c r="I319" s="331" t="str">
        <f>IFERROR(VLOOKUP($E319,Rajtlista!$B:$I,5,FALSE),"")</f>
        <v/>
      </c>
      <c r="J319" s="331" t="str">
        <f>IFERROR(VLOOKUP($E319,Rajtlista!$B:$I,6,FALSE),"")</f>
        <v/>
      </c>
      <c r="K319" s="256" t="str">
        <f>IFERROR(VLOOKUP($E319,'Nevezési lista'!$C$4:$K$113,6,FALSE),"")</f>
        <v/>
      </c>
      <c r="L319" s="299" t="str">
        <f>IFERROR(VLOOKUP($E319,Beíró!$B:$T,10,FALSE),"")</f>
        <v/>
      </c>
      <c r="M319" s="300" t="str">
        <f>IFERROR(VLOOKUP($E319,Beíró!$B:$T,11,FALSE),"")</f>
        <v/>
      </c>
      <c r="N319" s="300" t="str">
        <f>IFERROR(VLOOKUP($E319,Beíró!$B:$T,12,FALSE),"")</f>
        <v/>
      </c>
      <c r="O319" s="301" t="str">
        <f>IFERROR(VLOOKUP($E319,Beíró!$B:$T,13,FALSE),"")</f>
        <v/>
      </c>
      <c r="P319" s="303">
        <f>IFERROR(VLOOKUP($E319,Beíró!$B:$T,17,FALSE),0)</f>
        <v>0</v>
      </c>
      <c r="Q319" s="365" t="str">
        <f t="shared" ref="Q319" si="281">IF((P319-P312)&gt;0,P319-P312,"-")</f>
        <v>-</v>
      </c>
      <c r="R319" s="366"/>
      <c r="S319" s="82" t="str">
        <f>IFERROR(IF(VLOOKUP(E319,Beíró!B:T,18,FALSE)-D319=0,"ok","hiba"),"")</f>
        <v/>
      </c>
      <c r="T319" s="82" t="str">
        <f>IFERROR(IF(VLOOKUP(E319,Beíró!B:T,16,FALSE)-P319=0,"ok","hiba"),"")</f>
        <v/>
      </c>
    </row>
    <row r="320" spans="3:20" ht="14.25" hidden="1" customHeight="1" outlineLevel="1" x14ac:dyDescent="0.25">
      <c r="C320" s="364" t="s">
        <v>16</v>
      </c>
      <c r="D320" s="256">
        <v>9</v>
      </c>
      <c r="E320" s="256" t="str">
        <f>IFERROR(VLOOKUP(D320,'Eredmények rsz szerint'!R318:T332,2,FALSE),"")</f>
        <v/>
      </c>
      <c r="F320" s="255" t="str">
        <f>IFERROR(VLOOKUP($E320,Rajtlista!$B:$I,2,FALSE),"")</f>
        <v/>
      </c>
      <c r="G320" s="256" t="str">
        <f t="shared" si="274"/>
        <v>8.</v>
      </c>
      <c r="H320" s="256" t="str">
        <f>IFERROR(VLOOKUP($E320,Rajtlista!$B:$I,4,FALSE),"")</f>
        <v/>
      </c>
      <c r="I320" s="331" t="str">
        <f>IFERROR(VLOOKUP($E320,Rajtlista!$B:$I,5,FALSE),"")</f>
        <v/>
      </c>
      <c r="J320" s="331" t="str">
        <f>IFERROR(VLOOKUP($E320,Rajtlista!$B:$I,6,FALSE),"")</f>
        <v/>
      </c>
      <c r="K320" s="256" t="str">
        <f>IFERROR(VLOOKUP($E320,'Nevezési lista'!$C$4:$K$113,6,FALSE),"")</f>
        <v/>
      </c>
      <c r="L320" s="299" t="str">
        <f>IFERROR(VLOOKUP($E320,Beíró!$B:$T,10,FALSE),"")</f>
        <v/>
      </c>
      <c r="M320" s="300" t="str">
        <f>IFERROR(VLOOKUP($E320,Beíró!$B:$T,11,FALSE),"")</f>
        <v/>
      </c>
      <c r="N320" s="300" t="str">
        <f>IFERROR(VLOOKUP($E320,Beíró!$B:$T,12,FALSE),"")</f>
        <v/>
      </c>
      <c r="O320" s="301" t="str">
        <f>IFERROR(VLOOKUP($E320,Beíró!$B:$T,13,FALSE),"")</f>
        <v/>
      </c>
      <c r="P320" s="303">
        <f>IFERROR(VLOOKUP($E320,Beíró!$B:$T,17,FALSE),0)</f>
        <v>0</v>
      </c>
      <c r="Q320" s="365" t="str">
        <f t="shared" ref="Q320" si="282">IF((P320-P312)&gt;0,P320-P312,"-")</f>
        <v>-</v>
      </c>
      <c r="R320" s="366"/>
      <c r="S320" s="82" t="str">
        <f>IFERROR(IF(VLOOKUP(E320,Beíró!B:T,18,FALSE)-D320=0,"ok","hiba"),"")</f>
        <v/>
      </c>
      <c r="T320" s="82" t="str">
        <f>IFERROR(IF(VLOOKUP(E320,Beíró!B:T,16,FALSE)-P320=0,"ok","hiba"),"")</f>
        <v/>
      </c>
    </row>
    <row r="321" spans="3:20" ht="14.25" hidden="1" customHeight="1" outlineLevel="1" x14ac:dyDescent="0.25">
      <c r="C321" s="364" t="s">
        <v>17</v>
      </c>
      <c r="D321" s="256">
        <v>10</v>
      </c>
      <c r="E321" s="256" t="str">
        <f>IFERROR(VLOOKUP(D321,'Eredmények rsz szerint'!R318:T332,2,FALSE),"")</f>
        <v/>
      </c>
      <c r="F321" s="255" t="str">
        <f>IFERROR(VLOOKUP($E321,Rajtlista!$B:$I,2,FALSE),"")</f>
        <v/>
      </c>
      <c r="G321" s="256" t="str">
        <f t="shared" si="274"/>
        <v>9.</v>
      </c>
      <c r="H321" s="256" t="str">
        <f>IFERROR(VLOOKUP($E321,Rajtlista!$B:$I,4,FALSE),"")</f>
        <v/>
      </c>
      <c r="I321" s="331" t="str">
        <f>IFERROR(VLOOKUP($E321,Rajtlista!$B:$I,5,FALSE),"")</f>
        <v/>
      </c>
      <c r="J321" s="331" t="str">
        <f>IFERROR(VLOOKUP($E321,Rajtlista!$B:$I,6,FALSE),"")</f>
        <v/>
      </c>
      <c r="K321" s="256" t="str">
        <f>IFERROR(VLOOKUP($E321,'Nevezési lista'!$C$4:$K$113,6,FALSE),"")</f>
        <v/>
      </c>
      <c r="L321" s="299" t="str">
        <f>IFERROR(VLOOKUP($E321,Beíró!$B:$T,10,FALSE),"")</f>
        <v/>
      </c>
      <c r="M321" s="300" t="str">
        <f>IFERROR(VLOOKUP($E321,Beíró!$B:$T,11,FALSE),"")</f>
        <v/>
      </c>
      <c r="N321" s="300" t="str">
        <f>IFERROR(VLOOKUP($E321,Beíró!$B:$T,12,FALSE),"")</f>
        <v/>
      </c>
      <c r="O321" s="301" t="str">
        <f>IFERROR(VLOOKUP($E321,Beíró!$B:$T,13,FALSE),"")</f>
        <v/>
      </c>
      <c r="P321" s="303">
        <f>IFERROR(VLOOKUP($E321,Beíró!$B:$T,17,FALSE),0)</f>
        <v>0</v>
      </c>
      <c r="Q321" s="365" t="str">
        <f t="shared" ref="Q321" si="283">IF((P321-P312)&gt;0,P321-P312,"-")</f>
        <v>-</v>
      </c>
      <c r="R321" s="366"/>
      <c r="S321" s="82" t="str">
        <f>IFERROR(IF(VLOOKUP(E321,Beíró!B:T,18,FALSE)-D321=0,"ok","hiba"),"")</f>
        <v/>
      </c>
      <c r="T321" s="82" t="str">
        <f>IFERROR(IF(VLOOKUP(E321,Beíró!B:T,16,FALSE)-P321=0,"ok","hiba"),"")</f>
        <v/>
      </c>
    </row>
    <row r="322" spans="3:20" ht="14.25" hidden="1" customHeight="1" outlineLevel="1" x14ac:dyDescent="0.25">
      <c r="C322" s="364" t="s">
        <v>18</v>
      </c>
      <c r="D322" s="256">
        <v>11</v>
      </c>
      <c r="E322" s="256" t="str">
        <f>IFERROR(VLOOKUP(D322,'Eredmények rsz szerint'!R318:T332,2,FALSE),"")</f>
        <v/>
      </c>
      <c r="F322" s="255" t="str">
        <f>IFERROR(VLOOKUP($E322,Rajtlista!$B:$I,2,FALSE),"")</f>
        <v/>
      </c>
      <c r="G322" s="256" t="str">
        <f t="shared" si="274"/>
        <v>10.</v>
      </c>
      <c r="H322" s="256" t="str">
        <f>IFERROR(VLOOKUP($E322,Rajtlista!$B:$I,4,FALSE),"")</f>
        <v/>
      </c>
      <c r="I322" s="331" t="str">
        <f>IFERROR(VLOOKUP($E322,Rajtlista!$B:$I,5,FALSE),"")</f>
        <v/>
      </c>
      <c r="J322" s="331" t="str">
        <f>IFERROR(VLOOKUP($E322,Rajtlista!$B:$I,6,FALSE),"")</f>
        <v/>
      </c>
      <c r="K322" s="256" t="str">
        <f>IFERROR(VLOOKUP($E322,'Nevezési lista'!$C$4:$K$113,6,FALSE),"")</f>
        <v/>
      </c>
      <c r="L322" s="299" t="str">
        <f>IFERROR(VLOOKUP($E322,Beíró!$B:$T,10,FALSE),"")</f>
        <v/>
      </c>
      <c r="M322" s="300" t="str">
        <f>IFERROR(VLOOKUP($E322,Beíró!$B:$T,11,FALSE),"")</f>
        <v/>
      </c>
      <c r="N322" s="300" t="str">
        <f>IFERROR(VLOOKUP($E322,Beíró!$B:$T,12,FALSE),"")</f>
        <v/>
      </c>
      <c r="O322" s="301" t="str">
        <f>IFERROR(VLOOKUP($E322,Beíró!$B:$T,13,FALSE),"")</f>
        <v/>
      </c>
      <c r="P322" s="303">
        <f>IFERROR(VLOOKUP($E322,Beíró!$B:$T,17,FALSE),0)</f>
        <v>0</v>
      </c>
      <c r="Q322" s="365" t="str">
        <f t="shared" ref="Q322" si="284">IF((P322-P312)&gt;0,P322-P312,"-")</f>
        <v>-</v>
      </c>
      <c r="R322" s="366"/>
      <c r="S322" s="82" t="str">
        <f>IFERROR(IF(VLOOKUP(E322,Beíró!B:T,18,FALSE)-D322=0,"ok","hiba"),"")</f>
        <v/>
      </c>
      <c r="T322" s="82" t="str">
        <f>IFERROR(IF(VLOOKUP(E322,Beíró!B:T,16,FALSE)-P322=0,"ok","hiba"),"")</f>
        <v/>
      </c>
    </row>
    <row r="323" spans="3:20" ht="14.25" hidden="1" customHeight="1" outlineLevel="1" x14ac:dyDescent="0.25">
      <c r="C323" s="364" t="s">
        <v>19</v>
      </c>
      <c r="D323" s="256">
        <v>12</v>
      </c>
      <c r="E323" s="256" t="str">
        <f>IFERROR(VLOOKUP(D323,'Eredmények rsz szerint'!R318:T332,2,FALSE),"")</f>
        <v/>
      </c>
      <c r="F323" s="255" t="str">
        <f>IFERROR(VLOOKUP($E323,Rajtlista!$B:$I,2,FALSE),"")</f>
        <v/>
      </c>
      <c r="G323" s="256" t="str">
        <f t="shared" si="274"/>
        <v>11.</v>
      </c>
      <c r="H323" s="256" t="str">
        <f>IFERROR(VLOOKUP($E323,Rajtlista!$B:$I,4,FALSE),"")</f>
        <v/>
      </c>
      <c r="I323" s="331" t="str">
        <f>IFERROR(VLOOKUP($E323,Rajtlista!$B:$I,5,FALSE),"")</f>
        <v/>
      </c>
      <c r="J323" s="331" t="str">
        <f>IFERROR(VLOOKUP($E323,Rajtlista!$B:$I,6,FALSE),"")</f>
        <v/>
      </c>
      <c r="K323" s="256" t="str">
        <f>IFERROR(VLOOKUP($E323,'Nevezési lista'!$C$4:$K$113,6,FALSE),"")</f>
        <v/>
      </c>
      <c r="L323" s="299" t="str">
        <f>IFERROR(VLOOKUP($E323,Beíró!$B:$T,10,FALSE),"")</f>
        <v/>
      </c>
      <c r="M323" s="300" t="str">
        <f>IFERROR(VLOOKUP($E323,Beíró!$B:$T,11,FALSE),"")</f>
        <v/>
      </c>
      <c r="N323" s="300" t="str">
        <f>IFERROR(VLOOKUP($E323,Beíró!$B:$T,12,FALSE),"")</f>
        <v/>
      </c>
      <c r="O323" s="301" t="str">
        <f>IFERROR(VLOOKUP($E323,Beíró!$B:$T,13,FALSE),"")</f>
        <v/>
      </c>
      <c r="P323" s="303">
        <f>IFERROR(VLOOKUP($E323,Beíró!$B:$T,17,FALSE),0)</f>
        <v>0</v>
      </c>
      <c r="Q323" s="365" t="str">
        <f t="shared" ref="Q323" si="285">IF((P323-P312)&gt;0,P323-P312,"-")</f>
        <v>-</v>
      </c>
      <c r="R323" s="366"/>
      <c r="S323" s="82" t="str">
        <f>IFERROR(IF(VLOOKUP(E323,Beíró!B:T,18,FALSE)-D323=0,"ok","hiba"),"")</f>
        <v/>
      </c>
      <c r="T323" s="82" t="str">
        <f>IFERROR(IF(VLOOKUP(E323,Beíró!B:T,16,FALSE)-P323=0,"ok","hiba"),"")</f>
        <v/>
      </c>
    </row>
    <row r="324" spans="3:20" ht="14.25" hidden="1" customHeight="1" outlineLevel="1" x14ac:dyDescent="0.25">
      <c r="C324" s="364" t="s">
        <v>20</v>
      </c>
      <c r="D324" s="256">
        <v>13</v>
      </c>
      <c r="E324" s="256" t="str">
        <f>IFERROR(VLOOKUP(D324,'Eredmények rsz szerint'!R318:T332,2,FALSE),"")</f>
        <v/>
      </c>
      <c r="F324" s="255" t="str">
        <f>IFERROR(VLOOKUP($E324,Rajtlista!$B:$I,2,FALSE),"")</f>
        <v/>
      </c>
      <c r="G324" s="256" t="str">
        <f t="shared" si="274"/>
        <v>12.</v>
      </c>
      <c r="H324" s="256" t="str">
        <f>IFERROR(VLOOKUP($E324,Rajtlista!$B:$I,4,FALSE),"")</f>
        <v/>
      </c>
      <c r="I324" s="331" t="str">
        <f>IFERROR(VLOOKUP($E324,Rajtlista!$B:$I,5,FALSE),"")</f>
        <v/>
      </c>
      <c r="J324" s="331" t="str">
        <f>IFERROR(VLOOKUP($E324,Rajtlista!$B:$I,6,FALSE),"")</f>
        <v/>
      </c>
      <c r="K324" s="256" t="str">
        <f>IFERROR(VLOOKUP($E324,'Nevezési lista'!$C$4:$K$113,6,FALSE),"")</f>
        <v/>
      </c>
      <c r="L324" s="299" t="str">
        <f>IFERROR(VLOOKUP($E324,Beíró!$B:$T,10,FALSE),"")</f>
        <v/>
      </c>
      <c r="M324" s="300" t="str">
        <f>IFERROR(VLOOKUP($E324,Beíró!$B:$T,11,FALSE),"")</f>
        <v/>
      </c>
      <c r="N324" s="300" t="str">
        <f>IFERROR(VLOOKUP($E324,Beíró!$B:$T,12,FALSE),"")</f>
        <v/>
      </c>
      <c r="O324" s="301" t="str">
        <f>IFERROR(VLOOKUP($E324,Beíró!$B:$T,13,FALSE),"")</f>
        <v/>
      </c>
      <c r="P324" s="303">
        <f>IFERROR(VLOOKUP($E324,Beíró!$B:$T,17,FALSE),0)</f>
        <v>0</v>
      </c>
      <c r="Q324" s="365" t="str">
        <f t="shared" ref="Q324" si="286">IF((P324-P312)&gt;0,P324-P312,"-")</f>
        <v>-</v>
      </c>
      <c r="R324" s="366"/>
      <c r="S324" s="82" t="str">
        <f>IFERROR(IF(VLOOKUP(E324,Beíró!B:T,18,FALSE)-D324=0,"ok","hiba"),"")</f>
        <v/>
      </c>
      <c r="T324" s="82" t="str">
        <f>IFERROR(IF(VLOOKUP(E324,Beíró!B:T,16,FALSE)-P324=0,"ok","hiba"),"")</f>
        <v/>
      </c>
    </row>
    <row r="325" spans="3:20" ht="14.25" hidden="1" customHeight="1" outlineLevel="1" x14ac:dyDescent="0.25">
      <c r="C325" s="364" t="s">
        <v>21</v>
      </c>
      <c r="D325" s="256">
        <v>14</v>
      </c>
      <c r="E325" s="256" t="str">
        <f>IFERROR(VLOOKUP(D325,'Eredmények rsz szerint'!R318:T332,2,FALSE),"")</f>
        <v/>
      </c>
      <c r="F325" s="255" t="str">
        <f>IFERROR(VLOOKUP($E325,Rajtlista!$B:$I,2,FALSE),"")</f>
        <v/>
      </c>
      <c r="G325" s="256" t="str">
        <f t="shared" si="274"/>
        <v>13.</v>
      </c>
      <c r="H325" s="256" t="str">
        <f>IFERROR(VLOOKUP($E325,Rajtlista!$B:$I,4,FALSE),"")</f>
        <v/>
      </c>
      <c r="I325" s="331" t="str">
        <f>IFERROR(VLOOKUP($E325,Rajtlista!$B:$I,5,FALSE),"")</f>
        <v/>
      </c>
      <c r="J325" s="331" t="str">
        <f>IFERROR(VLOOKUP($E325,Rajtlista!$B:$I,6,FALSE),"")</f>
        <v/>
      </c>
      <c r="K325" s="256" t="str">
        <f>IFERROR(VLOOKUP($E325,'Nevezési lista'!$C$4:$K$113,6,FALSE),"")</f>
        <v/>
      </c>
      <c r="L325" s="299" t="str">
        <f>IFERROR(VLOOKUP($E325,Beíró!$B:$T,10,FALSE),"")</f>
        <v/>
      </c>
      <c r="M325" s="300" t="str">
        <f>IFERROR(VLOOKUP($E325,Beíró!$B:$T,11,FALSE),"")</f>
        <v/>
      </c>
      <c r="N325" s="300" t="str">
        <f>IFERROR(VLOOKUP($E325,Beíró!$B:$T,12,FALSE),"")</f>
        <v/>
      </c>
      <c r="O325" s="301" t="str">
        <f>IFERROR(VLOOKUP($E325,Beíró!$B:$T,13,FALSE),"")</f>
        <v/>
      </c>
      <c r="P325" s="303">
        <f>IFERROR(VLOOKUP($E325,Beíró!$B:$T,17,FALSE),0)</f>
        <v>0</v>
      </c>
      <c r="Q325" s="365" t="str">
        <f t="shared" ref="Q325" si="287">IF((P325-P312)&gt;0,P325-P312,"-")</f>
        <v>-</v>
      </c>
      <c r="R325" s="366"/>
      <c r="S325" s="82" t="str">
        <f>IFERROR(IF(VLOOKUP(E325,Beíró!B:T,18,FALSE)-D325=0,"ok","hiba"),"")</f>
        <v/>
      </c>
      <c r="T325" s="82" t="str">
        <f>IFERROR(IF(VLOOKUP(E325,Beíró!B:T,16,FALSE)-P325=0,"ok","hiba"),"")</f>
        <v/>
      </c>
    </row>
    <row r="326" spans="3:20" ht="14.25" hidden="1" customHeight="1" outlineLevel="1" x14ac:dyDescent="0.25">
      <c r="C326" s="364" t="s">
        <v>22</v>
      </c>
      <c r="D326" s="256">
        <v>15</v>
      </c>
      <c r="E326" s="256" t="str">
        <f>IFERROR(VLOOKUP(D326,'Eredmények rsz szerint'!R318:T332,2,FALSE),"")</f>
        <v/>
      </c>
      <c r="F326" s="255" t="str">
        <f>IFERROR(VLOOKUP($E326,Rajtlista!$B:$I,2,FALSE),"")</f>
        <v/>
      </c>
      <c r="G326" s="256" t="str">
        <f t="shared" si="274"/>
        <v>14.</v>
      </c>
      <c r="H326" s="256" t="str">
        <f>IFERROR(VLOOKUP($E326,Rajtlista!$B:$I,4,FALSE),"")</f>
        <v/>
      </c>
      <c r="I326" s="331" t="str">
        <f>IFERROR(VLOOKUP($E326,Rajtlista!$B:$I,5,FALSE),"")</f>
        <v/>
      </c>
      <c r="J326" s="331" t="str">
        <f>IFERROR(VLOOKUP($E326,Rajtlista!$B:$I,6,FALSE),"")</f>
        <v/>
      </c>
      <c r="K326" s="256" t="str">
        <f>IFERROR(VLOOKUP($E326,'Nevezési lista'!$C$4:$K$113,6,FALSE),"")</f>
        <v/>
      </c>
      <c r="L326" s="299" t="str">
        <f>IFERROR(VLOOKUP($E326,Beíró!$B:$T,10,FALSE),"")</f>
        <v/>
      </c>
      <c r="M326" s="300" t="str">
        <f>IFERROR(VLOOKUP($E326,Beíró!$B:$T,11,FALSE),"")</f>
        <v/>
      </c>
      <c r="N326" s="300" t="str">
        <f>IFERROR(VLOOKUP($E326,Beíró!$B:$T,12,FALSE),"")</f>
        <v/>
      </c>
      <c r="O326" s="301" t="str">
        <f>IFERROR(VLOOKUP($E326,Beíró!$B:$T,13,FALSE),"")</f>
        <v/>
      </c>
      <c r="P326" s="303">
        <f>IFERROR(VLOOKUP($E326,Beíró!$B:$T,17,FALSE),0)</f>
        <v>0</v>
      </c>
      <c r="Q326" s="365" t="str">
        <f t="shared" ref="Q326" si="288">IF((P326-P312)&gt;0,P326-P312,"-")</f>
        <v>-</v>
      </c>
      <c r="R326" s="366"/>
      <c r="S326" s="82" t="str">
        <f>IFERROR(IF(VLOOKUP(E326,Beíró!B:T,18,FALSE)-D326=0,"ok","hiba"),"")</f>
        <v/>
      </c>
      <c r="T326" s="82" t="str">
        <f>IFERROR(IF(VLOOKUP(E326,Beíró!B:T,16,FALSE)-P326=0,"ok","hiba"),"")</f>
        <v/>
      </c>
    </row>
    <row r="327" spans="3:20" ht="14.25" customHeight="1" outlineLevel="1" thickBot="1" x14ac:dyDescent="0.3">
      <c r="C327" s="334"/>
      <c r="D327" s="336"/>
      <c r="E327" s="367">
        <v>0</v>
      </c>
      <c r="F327" s="335"/>
      <c r="G327" s="336"/>
      <c r="H327" s="336"/>
      <c r="I327" s="336"/>
      <c r="J327" s="336"/>
      <c r="K327" s="336"/>
      <c r="L327" s="337"/>
      <c r="M327" s="337"/>
      <c r="N327" s="337"/>
      <c r="O327" s="337"/>
      <c r="P327" s="339"/>
      <c r="Q327" s="368"/>
      <c r="R327" s="357"/>
      <c r="S327" s="82" t="str">
        <f>IFERROR(IF(VLOOKUP(E327,Beíró!B:T,18,FALSE)-D327=0,"ok","hiba"),"")</f>
        <v>ok</v>
      </c>
      <c r="T327" s="82" t="str">
        <f>IFERROR(IF(VLOOKUP(E327,Beíró!B:T,16,FALSE)-P327=0,"ok","hiba"),"")</f>
        <v>ok</v>
      </c>
    </row>
    <row r="328" spans="3:20" s="359" customFormat="1" ht="14.25" customHeight="1" x14ac:dyDescent="0.25">
      <c r="C328" s="369"/>
      <c r="D328" s="370"/>
      <c r="E328" s="370">
        <f>+Rajtlista!B334</f>
        <v>0</v>
      </c>
      <c r="F328" s="371"/>
      <c r="G328" s="370"/>
      <c r="H328" s="370"/>
      <c r="I328" s="370"/>
      <c r="J328" s="372"/>
      <c r="K328" s="373" t="str">
        <f>IFERROR(VLOOKUP($E328,'Nevezési lista'!C335:K435,6,FALSE),"")</f>
        <v/>
      </c>
      <c r="L328" s="374" t="e">
        <f>'Lövészet beíró'!G328</f>
        <v>#N/A</v>
      </c>
      <c r="M328" s="281" t="e">
        <f>'Lövészet beíró'!H328</f>
        <v>#N/A</v>
      </c>
      <c r="N328" s="281" t="e">
        <f>'Lövészet beíró'!I328</f>
        <v>#N/A</v>
      </c>
      <c r="O328" s="282" t="e">
        <f>'Lövészet beíró'!J328</f>
        <v>#N/A</v>
      </c>
      <c r="P328" s="375"/>
      <c r="Q328" s="376"/>
      <c r="R328" s="357"/>
      <c r="S328" s="358" t="str">
        <f>IFERROR(IF(VLOOKUP(E328,Beíró!B:T,18,FALSE)-D328=0,"ok","hiba"),"")</f>
        <v>ok</v>
      </c>
      <c r="T328" s="358" t="str">
        <f>IFERROR(IF(VLOOKUP(E328,Beíró!B:T,16,FALSE)-P328=0,"ok","hiba"),"")</f>
        <v>ok</v>
      </c>
    </row>
    <row r="329" spans="3:20" ht="14.25" hidden="1" customHeight="1" outlineLevel="1" x14ac:dyDescent="0.25">
      <c r="C329" s="360" t="s">
        <v>5</v>
      </c>
      <c r="D329" s="288">
        <v>1</v>
      </c>
      <c r="E329" s="253" t="str">
        <f>IFERROR(VLOOKUP(D329,'Eredmények rsz szerint'!R335:T349,2,FALSE),"")</f>
        <v/>
      </c>
      <c r="F329" s="287" t="str">
        <f>IFERROR(VLOOKUP($E329,Rajtlista!$B:$I,2,FALSE),"")</f>
        <v/>
      </c>
      <c r="G329" s="288">
        <f>+C328</f>
        <v>0</v>
      </c>
      <c r="H329" s="288" t="str">
        <f>IFERROR(VLOOKUP($E329,Rajtlista!$B:$I,4,FALSE),"")</f>
        <v/>
      </c>
      <c r="I329" s="328" t="str">
        <f>IFERROR(VLOOKUP($E329,Rajtlista!$B:$I,5,FALSE),"")</f>
        <v/>
      </c>
      <c r="J329" s="328" t="str">
        <f>IFERROR(VLOOKUP($E329,Rajtlista!$B:$I,6,FALSE),"")</f>
        <v/>
      </c>
      <c r="K329" s="288" t="str">
        <f>IFERROR(VLOOKUP($E329,'Nevezési lista'!$C$4:$K$113,6,FALSE),"")</f>
        <v/>
      </c>
      <c r="L329" s="291" t="str">
        <f>IFERROR(VLOOKUP($E329,Beíró!$B:$T,10,FALSE),"")</f>
        <v/>
      </c>
      <c r="M329" s="292" t="str">
        <f>IFERROR(VLOOKUP($E329,Beíró!$B:$T,11,FALSE),"")</f>
        <v/>
      </c>
      <c r="N329" s="292" t="str">
        <f>IFERROR(VLOOKUP($E329,Beíró!$B:$T,12,FALSE),"")</f>
        <v/>
      </c>
      <c r="O329" s="293" t="str">
        <f>IFERROR(VLOOKUP($E329,Beíró!$B:$T,13,FALSE),"")</f>
        <v/>
      </c>
      <c r="P329" s="295">
        <f>IFERROR(VLOOKUP($E329,Beíró!$B:$T,17,FALSE),0)</f>
        <v>0</v>
      </c>
      <c r="Q329" s="362" t="str">
        <f t="shared" ref="Q329" si="289">IF((P329-P329)&gt;0,P329-P329,"-")</f>
        <v>-</v>
      </c>
      <c r="R329" s="363"/>
      <c r="S329" s="82" t="str">
        <f>IFERROR(IF(VLOOKUP(E329,Beíró!B:T,18,FALSE)-D329=0,"ok","hiba"),"")</f>
        <v/>
      </c>
      <c r="T329" s="82" t="str">
        <f>IFERROR(IF(VLOOKUP(E329,Beíró!B:T,16,FALSE)-P329=0,"ok","hiba"),"")</f>
        <v/>
      </c>
    </row>
    <row r="330" spans="3:20" ht="14.25" hidden="1" customHeight="1" outlineLevel="1" x14ac:dyDescent="0.25">
      <c r="C330" s="364" t="s">
        <v>6</v>
      </c>
      <c r="D330" s="256">
        <v>2</v>
      </c>
      <c r="E330" s="256" t="str">
        <f>IFERROR(VLOOKUP(D330,'Eredmények rsz szerint'!R335:T349,2,FALSE),"")</f>
        <v/>
      </c>
      <c r="F330" s="255" t="str">
        <f>IFERROR(VLOOKUP($E330,Rajtlista!$B:$I,2,FALSE),"")</f>
        <v/>
      </c>
      <c r="G330" s="256" t="str">
        <f t="shared" ref="G330:G343" si="290">+C329</f>
        <v>I.</v>
      </c>
      <c r="H330" s="256" t="str">
        <f>IFERROR(VLOOKUP($E330,Rajtlista!$B:$I,4,FALSE),"")</f>
        <v/>
      </c>
      <c r="I330" s="331" t="str">
        <f>IFERROR(VLOOKUP($E330,Rajtlista!$B:$I,5,FALSE),"")</f>
        <v/>
      </c>
      <c r="J330" s="331" t="str">
        <f>IFERROR(VLOOKUP($E330,Rajtlista!$B:$I,6,FALSE),"")</f>
        <v/>
      </c>
      <c r="K330" s="256" t="str">
        <f>IFERROR(VLOOKUP($E330,'Nevezési lista'!$C$4:$K$113,6,FALSE),"")</f>
        <v/>
      </c>
      <c r="L330" s="299" t="str">
        <f>IFERROR(VLOOKUP($E330,Beíró!$B:$T,10,FALSE),"")</f>
        <v/>
      </c>
      <c r="M330" s="300" t="str">
        <f>IFERROR(VLOOKUP($E330,Beíró!$B:$T,11,FALSE),"")</f>
        <v/>
      </c>
      <c r="N330" s="300" t="str">
        <f>IFERROR(VLOOKUP($E330,Beíró!$B:$T,12,FALSE),"")</f>
        <v/>
      </c>
      <c r="O330" s="301" t="str">
        <f>IFERROR(VLOOKUP($E330,Beíró!$B:$T,13,FALSE),"")</f>
        <v/>
      </c>
      <c r="P330" s="303">
        <f>IFERROR(VLOOKUP($E330,Beíró!$B:$T,17,FALSE),0)</f>
        <v>0</v>
      </c>
      <c r="Q330" s="365" t="str">
        <f t="shared" ref="Q330" si="291">IF((P330-P329)&gt;0,P330-P329,"-")</f>
        <v>-</v>
      </c>
      <c r="R330" s="366"/>
      <c r="S330" s="82" t="str">
        <f>IFERROR(IF(VLOOKUP(E330,Beíró!B:T,18,FALSE)-D330=0,"ok","hiba"),"")</f>
        <v/>
      </c>
      <c r="T330" s="82" t="str">
        <f>IFERROR(IF(VLOOKUP(E330,Beíró!B:T,16,FALSE)-P330=0,"ok","hiba"),"")</f>
        <v/>
      </c>
    </row>
    <row r="331" spans="3:20" ht="14.25" hidden="1" customHeight="1" outlineLevel="1" x14ac:dyDescent="0.25">
      <c r="C331" s="364" t="s">
        <v>10</v>
      </c>
      <c r="D331" s="256">
        <v>3</v>
      </c>
      <c r="E331" s="256" t="str">
        <f>IFERROR(VLOOKUP(D331,'Eredmények rsz szerint'!R335:T349,2,FALSE),"")</f>
        <v/>
      </c>
      <c r="F331" s="255" t="str">
        <f>IFERROR(VLOOKUP($E331,Rajtlista!$B:$I,2,FALSE),"")</f>
        <v/>
      </c>
      <c r="G331" s="256" t="str">
        <f t="shared" si="290"/>
        <v>II.</v>
      </c>
      <c r="H331" s="256" t="str">
        <f>IFERROR(VLOOKUP($E331,Rajtlista!$B:$I,4,FALSE),"")</f>
        <v/>
      </c>
      <c r="I331" s="331" t="str">
        <f>IFERROR(VLOOKUP($E331,Rajtlista!$B:$I,5,FALSE),"")</f>
        <v/>
      </c>
      <c r="J331" s="331" t="str">
        <f>IFERROR(VLOOKUP($E331,Rajtlista!$B:$I,6,FALSE),"")</f>
        <v/>
      </c>
      <c r="K331" s="256" t="str">
        <f>IFERROR(VLOOKUP($E331,'Nevezési lista'!$C$4:$K$113,6,FALSE),"")</f>
        <v/>
      </c>
      <c r="L331" s="299" t="str">
        <f>IFERROR(VLOOKUP($E331,Beíró!$B:$T,10,FALSE),"")</f>
        <v/>
      </c>
      <c r="M331" s="300" t="str">
        <f>IFERROR(VLOOKUP($E331,Beíró!$B:$T,11,FALSE),"")</f>
        <v/>
      </c>
      <c r="N331" s="300" t="str">
        <f>IFERROR(VLOOKUP($E331,Beíró!$B:$T,12,FALSE),"")</f>
        <v/>
      </c>
      <c r="O331" s="301" t="str">
        <f>IFERROR(VLOOKUP($E331,Beíró!$B:$T,13,FALSE),"")</f>
        <v/>
      </c>
      <c r="P331" s="303">
        <f>IFERROR(VLOOKUP($E331,Beíró!$B:$T,17,FALSE),0)</f>
        <v>0</v>
      </c>
      <c r="Q331" s="365" t="str">
        <f t="shared" ref="Q331" si="292">IF((P331-P329)&gt;0,P331-P329,"-")</f>
        <v>-</v>
      </c>
      <c r="R331" s="366"/>
      <c r="S331" s="82" t="str">
        <f>IFERROR(IF(VLOOKUP(E331,Beíró!B:T,18,FALSE)-D331=0,"ok","hiba"),"")</f>
        <v/>
      </c>
      <c r="T331" s="82" t="str">
        <f>IFERROR(IF(VLOOKUP(E331,Beíró!B:T,16,FALSE)-P331=0,"ok","hiba"),"")</f>
        <v/>
      </c>
    </row>
    <row r="332" spans="3:20" ht="14.25" hidden="1" customHeight="1" outlineLevel="1" x14ac:dyDescent="0.25">
      <c r="C332" s="364" t="s">
        <v>11</v>
      </c>
      <c r="D332" s="256">
        <v>4</v>
      </c>
      <c r="E332" s="256" t="str">
        <f>IFERROR(VLOOKUP(D332,'Eredmények rsz szerint'!R335:T349,2,FALSE),"")</f>
        <v/>
      </c>
      <c r="F332" s="255" t="str">
        <f>IFERROR(VLOOKUP($E332,Rajtlista!$B:$I,2,FALSE),"")</f>
        <v/>
      </c>
      <c r="G332" s="256" t="str">
        <f t="shared" si="290"/>
        <v>III.</v>
      </c>
      <c r="H332" s="256" t="str">
        <f>IFERROR(VLOOKUP($E332,Rajtlista!$B:$I,4,FALSE),"")</f>
        <v/>
      </c>
      <c r="I332" s="331" t="str">
        <f>IFERROR(VLOOKUP($E332,Rajtlista!$B:$I,5,FALSE),"")</f>
        <v/>
      </c>
      <c r="J332" s="331" t="str">
        <f>IFERROR(VLOOKUP($E332,Rajtlista!$B:$I,6,FALSE),"")</f>
        <v/>
      </c>
      <c r="K332" s="256" t="str">
        <f>IFERROR(VLOOKUP($E332,'Nevezési lista'!$C$4:$K$113,6,FALSE),"")</f>
        <v/>
      </c>
      <c r="L332" s="299" t="str">
        <f>IFERROR(VLOOKUP($E332,Beíró!$B:$T,10,FALSE),"")</f>
        <v/>
      </c>
      <c r="M332" s="300" t="str">
        <f>IFERROR(VLOOKUP($E332,Beíró!$B:$T,11,FALSE),"")</f>
        <v/>
      </c>
      <c r="N332" s="300" t="str">
        <f>IFERROR(VLOOKUP($E332,Beíró!$B:$T,12,FALSE),"")</f>
        <v/>
      </c>
      <c r="O332" s="301" t="str">
        <f>IFERROR(VLOOKUP($E332,Beíró!$B:$T,13,FALSE),"")</f>
        <v/>
      </c>
      <c r="P332" s="303">
        <f>IFERROR(VLOOKUP($E332,Beíró!$B:$T,17,FALSE),0)</f>
        <v>0</v>
      </c>
      <c r="Q332" s="365" t="str">
        <f t="shared" ref="Q332" si="293">IF((P332-P329)&gt;0,P332-P329,"-")</f>
        <v>-</v>
      </c>
      <c r="R332" s="366"/>
      <c r="S332" s="82" t="str">
        <f>IFERROR(IF(VLOOKUP(E332,Beíró!B:T,18,FALSE)-D332=0,"ok","hiba"),"")</f>
        <v/>
      </c>
      <c r="T332" s="82" t="str">
        <f>IFERROR(IF(VLOOKUP(E332,Beíró!B:T,16,FALSE)-P332=0,"ok","hiba"),"")</f>
        <v/>
      </c>
    </row>
    <row r="333" spans="3:20" ht="14.25" hidden="1" customHeight="1" outlineLevel="1" x14ac:dyDescent="0.25">
      <c r="C333" s="364" t="s">
        <v>12</v>
      </c>
      <c r="D333" s="256">
        <v>5</v>
      </c>
      <c r="E333" s="256" t="str">
        <f>IFERROR(VLOOKUP(D333,'Eredmények rsz szerint'!R335:T349,2,FALSE),"")</f>
        <v/>
      </c>
      <c r="F333" s="255" t="str">
        <f>IFERROR(VLOOKUP($E333,Rajtlista!$B:$I,2,FALSE),"")</f>
        <v/>
      </c>
      <c r="G333" s="256" t="str">
        <f t="shared" si="290"/>
        <v>4.</v>
      </c>
      <c r="H333" s="256" t="str">
        <f>IFERROR(VLOOKUP($E333,Rajtlista!$B:$I,4,FALSE),"")</f>
        <v/>
      </c>
      <c r="I333" s="331" t="str">
        <f>IFERROR(VLOOKUP($E333,Rajtlista!$B:$I,5,FALSE),"")</f>
        <v/>
      </c>
      <c r="J333" s="331" t="str">
        <f>IFERROR(VLOOKUP($E333,Rajtlista!$B:$I,6,FALSE),"")</f>
        <v/>
      </c>
      <c r="K333" s="256" t="str">
        <f>IFERROR(VLOOKUP($E333,'Nevezési lista'!$C$4:$K$113,6,FALSE),"")</f>
        <v/>
      </c>
      <c r="L333" s="299" t="str">
        <f>IFERROR(VLOOKUP($E333,Beíró!$B:$T,10,FALSE),"")</f>
        <v/>
      </c>
      <c r="M333" s="300" t="str">
        <f>IFERROR(VLOOKUP($E333,Beíró!$B:$T,11,FALSE),"")</f>
        <v/>
      </c>
      <c r="N333" s="300" t="str">
        <f>IFERROR(VLOOKUP($E333,Beíró!$B:$T,12,FALSE),"")</f>
        <v/>
      </c>
      <c r="O333" s="301" t="str">
        <f>IFERROR(VLOOKUP($E333,Beíró!$B:$T,13,FALSE),"")</f>
        <v/>
      </c>
      <c r="P333" s="303">
        <f>IFERROR(VLOOKUP($E333,Beíró!$B:$T,17,FALSE),0)</f>
        <v>0</v>
      </c>
      <c r="Q333" s="365" t="str">
        <f t="shared" ref="Q333" si="294">IF((P333-P329)&gt;0,P333-P329,"-")</f>
        <v>-</v>
      </c>
      <c r="R333" s="366"/>
      <c r="S333" s="82" t="str">
        <f>IFERROR(IF(VLOOKUP(E333,Beíró!B:T,18,FALSE)-D333=0,"ok","hiba"),"")</f>
        <v/>
      </c>
      <c r="T333" s="82" t="str">
        <f>IFERROR(IF(VLOOKUP(E333,Beíró!B:T,16,FALSE)-P333=0,"ok","hiba"),"")</f>
        <v/>
      </c>
    </row>
    <row r="334" spans="3:20" ht="14.25" hidden="1" customHeight="1" outlineLevel="1" x14ac:dyDescent="0.25">
      <c r="C334" s="364" t="s">
        <v>13</v>
      </c>
      <c r="D334" s="256">
        <v>6</v>
      </c>
      <c r="E334" s="256" t="str">
        <f>IFERROR(VLOOKUP(D334,'Eredmények rsz szerint'!R335:T349,2,FALSE),"")</f>
        <v/>
      </c>
      <c r="F334" s="255" t="str">
        <f>IFERROR(VLOOKUP($E334,Rajtlista!$B:$I,2,FALSE),"")</f>
        <v/>
      </c>
      <c r="G334" s="256" t="str">
        <f t="shared" si="290"/>
        <v>5.</v>
      </c>
      <c r="H334" s="256" t="str">
        <f>IFERROR(VLOOKUP($E334,Rajtlista!$B:$I,4,FALSE),"")</f>
        <v/>
      </c>
      <c r="I334" s="331" t="str">
        <f>IFERROR(VLOOKUP($E334,Rajtlista!$B:$I,5,FALSE),"")</f>
        <v/>
      </c>
      <c r="J334" s="331" t="str">
        <f>IFERROR(VLOOKUP($E334,Rajtlista!$B:$I,6,FALSE),"")</f>
        <v/>
      </c>
      <c r="K334" s="256" t="str">
        <f>IFERROR(VLOOKUP($E334,'Nevezési lista'!$C$4:$K$113,6,FALSE),"")</f>
        <v/>
      </c>
      <c r="L334" s="299" t="str">
        <f>IFERROR(VLOOKUP($E334,Beíró!$B:$T,10,FALSE),"")</f>
        <v/>
      </c>
      <c r="M334" s="300" t="str">
        <f>IFERROR(VLOOKUP($E334,Beíró!$B:$T,11,FALSE),"")</f>
        <v/>
      </c>
      <c r="N334" s="300" t="str">
        <f>IFERROR(VLOOKUP($E334,Beíró!$B:$T,12,FALSE),"")</f>
        <v/>
      </c>
      <c r="O334" s="301" t="str">
        <f>IFERROR(VLOOKUP($E334,Beíró!$B:$T,13,FALSE),"")</f>
        <v/>
      </c>
      <c r="P334" s="303">
        <f>IFERROR(VLOOKUP($E334,Beíró!$B:$T,17,FALSE),0)</f>
        <v>0</v>
      </c>
      <c r="Q334" s="365" t="str">
        <f t="shared" ref="Q334" si="295">IF((P334-P329)&gt;0,P334-P329,"-")</f>
        <v>-</v>
      </c>
      <c r="R334" s="366"/>
      <c r="S334" s="82" t="str">
        <f>IFERROR(IF(VLOOKUP(E334,Beíró!B:T,18,FALSE)-D334=0,"ok","hiba"),"")</f>
        <v/>
      </c>
      <c r="T334" s="82" t="str">
        <f>IFERROR(IF(VLOOKUP(E334,Beíró!B:T,16,FALSE)-P334=0,"ok","hiba"),"")</f>
        <v/>
      </c>
    </row>
    <row r="335" spans="3:20" ht="14.25" hidden="1" customHeight="1" outlineLevel="1" x14ac:dyDescent="0.25">
      <c r="C335" s="364" t="s">
        <v>14</v>
      </c>
      <c r="D335" s="256">
        <v>7</v>
      </c>
      <c r="E335" s="256" t="str">
        <f>IFERROR(VLOOKUP(D335,'Eredmények rsz szerint'!R335:T349,2,FALSE),"")</f>
        <v/>
      </c>
      <c r="F335" s="255" t="str">
        <f>IFERROR(VLOOKUP($E335,Rajtlista!$B:$I,2,FALSE),"")</f>
        <v/>
      </c>
      <c r="G335" s="256" t="str">
        <f t="shared" si="290"/>
        <v>6.</v>
      </c>
      <c r="H335" s="256" t="str">
        <f>IFERROR(VLOOKUP($E335,Rajtlista!$B:$I,4,FALSE),"")</f>
        <v/>
      </c>
      <c r="I335" s="331" t="str">
        <f>IFERROR(VLOOKUP($E335,Rajtlista!$B:$I,5,FALSE),"")</f>
        <v/>
      </c>
      <c r="J335" s="331" t="str">
        <f>IFERROR(VLOOKUP($E335,Rajtlista!$B:$I,6,FALSE),"")</f>
        <v/>
      </c>
      <c r="K335" s="256" t="str">
        <f>IFERROR(VLOOKUP($E335,'Nevezési lista'!$C$4:$K$113,6,FALSE),"")</f>
        <v/>
      </c>
      <c r="L335" s="299" t="str">
        <f>IFERROR(VLOOKUP($E335,Beíró!$B:$T,10,FALSE),"")</f>
        <v/>
      </c>
      <c r="M335" s="300" t="str">
        <f>IFERROR(VLOOKUP($E335,Beíró!$B:$T,11,FALSE),"")</f>
        <v/>
      </c>
      <c r="N335" s="300" t="str">
        <f>IFERROR(VLOOKUP($E335,Beíró!$B:$T,12,FALSE),"")</f>
        <v/>
      </c>
      <c r="O335" s="301" t="str">
        <f>IFERROR(VLOOKUP($E335,Beíró!$B:$T,13,FALSE),"")</f>
        <v/>
      </c>
      <c r="P335" s="303">
        <f>IFERROR(VLOOKUP($E335,Beíró!$B:$T,17,FALSE),0)</f>
        <v>0</v>
      </c>
      <c r="Q335" s="365" t="str">
        <f t="shared" ref="Q335" si="296">IF((P335-P329)&gt;0,P335-P329,"-")</f>
        <v>-</v>
      </c>
      <c r="R335" s="366"/>
      <c r="S335" s="82" t="str">
        <f>IFERROR(IF(VLOOKUP(E335,Beíró!B:T,18,FALSE)-D335=0,"ok","hiba"),"")</f>
        <v/>
      </c>
      <c r="T335" s="82" t="str">
        <f>IFERROR(IF(VLOOKUP(E335,Beíró!B:T,16,FALSE)-P335=0,"ok","hiba"),"")</f>
        <v/>
      </c>
    </row>
    <row r="336" spans="3:20" ht="14.25" hidden="1" customHeight="1" outlineLevel="1" x14ac:dyDescent="0.25">
      <c r="C336" s="364" t="s">
        <v>15</v>
      </c>
      <c r="D336" s="256">
        <v>8</v>
      </c>
      <c r="E336" s="256" t="str">
        <f>IFERROR(VLOOKUP(D336,'Eredmények rsz szerint'!R335:T349,2,FALSE),"")</f>
        <v/>
      </c>
      <c r="F336" s="255" t="str">
        <f>IFERROR(VLOOKUP($E336,Rajtlista!$B:$I,2,FALSE),"")</f>
        <v/>
      </c>
      <c r="G336" s="256" t="str">
        <f t="shared" si="290"/>
        <v>7.</v>
      </c>
      <c r="H336" s="256" t="str">
        <f>IFERROR(VLOOKUP($E336,Rajtlista!$B:$I,4,FALSE),"")</f>
        <v/>
      </c>
      <c r="I336" s="331" t="str">
        <f>IFERROR(VLOOKUP($E336,Rajtlista!$B:$I,5,FALSE),"")</f>
        <v/>
      </c>
      <c r="J336" s="331" t="str">
        <f>IFERROR(VLOOKUP($E336,Rajtlista!$B:$I,6,FALSE),"")</f>
        <v/>
      </c>
      <c r="K336" s="256" t="str">
        <f>IFERROR(VLOOKUP($E336,'Nevezési lista'!$C$4:$K$113,6,FALSE),"")</f>
        <v/>
      </c>
      <c r="L336" s="299" t="str">
        <f>IFERROR(VLOOKUP($E336,Beíró!$B:$T,10,FALSE),"")</f>
        <v/>
      </c>
      <c r="M336" s="300" t="str">
        <f>IFERROR(VLOOKUP($E336,Beíró!$B:$T,11,FALSE),"")</f>
        <v/>
      </c>
      <c r="N336" s="300" t="str">
        <f>IFERROR(VLOOKUP($E336,Beíró!$B:$T,12,FALSE),"")</f>
        <v/>
      </c>
      <c r="O336" s="301" t="str">
        <f>IFERROR(VLOOKUP($E336,Beíró!$B:$T,13,FALSE),"")</f>
        <v/>
      </c>
      <c r="P336" s="303">
        <f>IFERROR(VLOOKUP($E336,Beíró!$B:$T,17,FALSE),0)</f>
        <v>0</v>
      </c>
      <c r="Q336" s="365" t="str">
        <f t="shared" ref="Q336" si="297">IF((P336-P329)&gt;0,P336-P329,"-")</f>
        <v>-</v>
      </c>
      <c r="R336" s="366"/>
      <c r="S336" s="82" t="str">
        <f>IFERROR(IF(VLOOKUP(E336,Beíró!B:T,18,FALSE)-D336=0,"ok","hiba"),"")</f>
        <v/>
      </c>
      <c r="T336" s="82" t="str">
        <f>IFERROR(IF(VLOOKUP(E336,Beíró!B:T,16,FALSE)-P336=0,"ok","hiba"),"")</f>
        <v/>
      </c>
    </row>
    <row r="337" spans="3:20" ht="14.25" hidden="1" customHeight="1" outlineLevel="1" x14ac:dyDescent="0.25">
      <c r="C337" s="364" t="s">
        <v>16</v>
      </c>
      <c r="D337" s="256">
        <v>9</v>
      </c>
      <c r="E337" s="256" t="str">
        <f>IFERROR(VLOOKUP(D337,'Eredmények rsz szerint'!R335:T349,2,FALSE),"")</f>
        <v/>
      </c>
      <c r="F337" s="255" t="str">
        <f>IFERROR(VLOOKUP($E337,Rajtlista!$B:$I,2,FALSE),"")</f>
        <v/>
      </c>
      <c r="G337" s="256" t="str">
        <f t="shared" si="290"/>
        <v>8.</v>
      </c>
      <c r="H337" s="256" t="str">
        <f>IFERROR(VLOOKUP($E337,Rajtlista!$B:$I,4,FALSE),"")</f>
        <v/>
      </c>
      <c r="I337" s="331" t="str">
        <f>IFERROR(VLOOKUP($E337,Rajtlista!$B:$I,5,FALSE),"")</f>
        <v/>
      </c>
      <c r="J337" s="331" t="str">
        <f>IFERROR(VLOOKUP($E337,Rajtlista!$B:$I,6,FALSE),"")</f>
        <v/>
      </c>
      <c r="K337" s="256" t="str">
        <f>IFERROR(VLOOKUP($E337,'Nevezési lista'!$C$4:$K$113,6,FALSE),"")</f>
        <v/>
      </c>
      <c r="L337" s="299" t="str">
        <f>IFERROR(VLOOKUP($E337,Beíró!$B:$T,10,FALSE),"")</f>
        <v/>
      </c>
      <c r="M337" s="300" t="str">
        <f>IFERROR(VLOOKUP($E337,Beíró!$B:$T,11,FALSE),"")</f>
        <v/>
      </c>
      <c r="N337" s="300" t="str">
        <f>IFERROR(VLOOKUP($E337,Beíró!$B:$T,12,FALSE),"")</f>
        <v/>
      </c>
      <c r="O337" s="301" t="str">
        <f>IFERROR(VLOOKUP($E337,Beíró!$B:$T,13,FALSE),"")</f>
        <v/>
      </c>
      <c r="P337" s="303">
        <f>IFERROR(VLOOKUP($E337,Beíró!$B:$T,17,FALSE),0)</f>
        <v>0</v>
      </c>
      <c r="Q337" s="365" t="str">
        <f t="shared" ref="Q337" si="298">IF((P337-P329)&gt;0,P337-P329,"-")</f>
        <v>-</v>
      </c>
      <c r="R337" s="366"/>
      <c r="S337" s="82" t="str">
        <f>IFERROR(IF(VLOOKUP(E337,Beíró!B:T,18,FALSE)-D337=0,"ok","hiba"),"")</f>
        <v/>
      </c>
      <c r="T337" s="82" t="str">
        <f>IFERROR(IF(VLOOKUP(E337,Beíró!B:T,16,FALSE)-P337=0,"ok","hiba"),"")</f>
        <v/>
      </c>
    </row>
    <row r="338" spans="3:20" ht="14.25" hidden="1" customHeight="1" outlineLevel="1" x14ac:dyDescent="0.25">
      <c r="C338" s="364" t="s">
        <v>17</v>
      </c>
      <c r="D338" s="256">
        <v>10</v>
      </c>
      <c r="E338" s="256" t="str">
        <f>IFERROR(VLOOKUP(D338,'Eredmények rsz szerint'!R335:T349,2,FALSE),"")</f>
        <v/>
      </c>
      <c r="F338" s="255" t="str">
        <f>IFERROR(VLOOKUP($E338,Rajtlista!$B:$I,2,FALSE),"")</f>
        <v/>
      </c>
      <c r="G338" s="256" t="str">
        <f t="shared" si="290"/>
        <v>9.</v>
      </c>
      <c r="H338" s="256" t="str">
        <f>IFERROR(VLOOKUP($E338,Rajtlista!$B:$I,4,FALSE),"")</f>
        <v/>
      </c>
      <c r="I338" s="331" t="str">
        <f>IFERROR(VLOOKUP($E338,Rajtlista!$B:$I,5,FALSE),"")</f>
        <v/>
      </c>
      <c r="J338" s="331" t="str">
        <f>IFERROR(VLOOKUP($E338,Rajtlista!$B:$I,6,FALSE),"")</f>
        <v/>
      </c>
      <c r="K338" s="256" t="str">
        <f>IFERROR(VLOOKUP($E338,'Nevezési lista'!$C$4:$K$113,6,FALSE),"")</f>
        <v/>
      </c>
      <c r="L338" s="299" t="str">
        <f>IFERROR(VLOOKUP($E338,Beíró!$B:$T,10,FALSE),"")</f>
        <v/>
      </c>
      <c r="M338" s="300" t="str">
        <f>IFERROR(VLOOKUP($E338,Beíró!$B:$T,11,FALSE),"")</f>
        <v/>
      </c>
      <c r="N338" s="300" t="str">
        <f>IFERROR(VLOOKUP($E338,Beíró!$B:$T,12,FALSE),"")</f>
        <v/>
      </c>
      <c r="O338" s="301" t="str">
        <f>IFERROR(VLOOKUP($E338,Beíró!$B:$T,13,FALSE),"")</f>
        <v/>
      </c>
      <c r="P338" s="303">
        <f>IFERROR(VLOOKUP($E338,Beíró!$B:$T,17,FALSE),0)</f>
        <v>0</v>
      </c>
      <c r="Q338" s="365" t="str">
        <f t="shared" ref="Q338" si="299">IF((P338-P329)&gt;0,P338-P329,"-")</f>
        <v>-</v>
      </c>
      <c r="R338" s="366"/>
      <c r="S338" s="82" t="str">
        <f>IFERROR(IF(VLOOKUP(E338,Beíró!B:T,18,FALSE)-D338=0,"ok","hiba"),"")</f>
        <v/>
      </c>
      <c r="T338" s="82" t="str">
        <f>IFERROR(IF(VLOOKUP(E338,Beíró!B:T,16,FALSE)-P338=0,"ok","hiba"),"")</f>
        <v/>
      </c>
    </row>
    <row r="339" spans="3:20" ht="14.25" hidden="1" customHeight="1" outlineLevel="1" x14ac:dyDescent="0.25">
      <c r="C339" s="364" t="s">
        <v>18</v>
      </c>
      <c r="D339" s="256">
        <v>11</v>
      </c>
      <c r="E339" s="256" t="str">
        <f>IFERROR(VLOOKUP(D339,'Eredmények rsz szerint'!R335:T349,2,FALSE),"")</f>
        <v/>
      </c>
      <c r="F339" s="255" t="str">
        <f>IFERROR(VLOOKUP($E339,Rajtlista!$B:$I,2,FALSE),"")</f>
        <v/>
      </c>
      <c r="G339" s="256" t="str">
        <f t="shared" si="290"/>
        <v>10.</v>
      </c>
      <c r="H339" s="256" t="str">
        <f>IFERROR(VLOOKUP($E339,Rajtlista!$B:$I,4,FALSE),"")</f>
        <v/>
      </c>
      <c r="I339" s="331" t="str">
        <f>IFERROR(VLOOKUP($E339,Rajtlista!$B:$I,5,FALSE),"")</f>
        <v/>
      </c>
      <c r="J339" s="331" t="str">
        <f>IFERROR(VLOOKUP($E339,Rajtlista!$B:$I,6,FALSE),"")</f>
        <v/>
      </c>
      <c r="K339" s="256" t="str">
        <f>IFERROR(VLOOKUP($E339,'Nevezési lista'!$C$4:$K$113,6,FALSE),"")</f>
        <v/>
      </c>
      <c r="L339" s="299" t="str">
        <f>IFERROR(VLOOKUP($E339,Beíró!$B:$T,10,FALSE),"")</f>
        <v/>
      </c>
      <c r="M339" s="300" t="str">
        <f>IFERROR(VLOOKUP($E339,Beíró!$B:$T,11,FALSE),"")</f>
        <v/>
      </c>
      <c r="N339" s="300" t="str">
        <f>IFERROR(VLOOKUP($E339,Beíró!$B:$T,12,FALSE),"")</f>
        <v/>
      </c>
      <c r="O339" s="301" t="str">
        <f>IFERROR(VLOOKUP($E339,Beíró!$B:$T,13,FALSE),"")</f>
        <v/>
      </c>
      <c r="P339" s="303">
        <f>IFERROR(VLOOKUP($E339,Beíró!$B:$T,17,FALSE),0)</f>
        <v>0</v>
      </c>
      <c r="Q339" s="365" t="str">
        <f t="shared" ref="Q339" si="300">IF((P339-P329)&gt;0,P339-P329,"-")</f>
        <v>-</v>
      </c>
      <c r="R339" s="366"/>
      <c r="S339" s="82" t="str">
        <f>IFERROR(IF(VLOOKUP(E339,Beíró!B:T,18,FALSE)-D339=0,"ok","hiba"),"")</f>
        <v/>
      </c>
      <c r="T339" s="82" t="str">
        <f>IFERROR(IF(VLOOKUP(E339,Beíró!B:T,16,FALSE)-P339=0,"ok","hiba"),"")</f>
        <v/>
      </c>
    </row>
    <row r="340" spans="3:20" ht="14.25" hidden="1" customHeight="1" outlineLevel="1" x14ac:dyDescent="0.25">
      <c r="C340" s="364" t="s">
        <v>19</v>
      </c>
      <c r="D340" s="256">
        <v>12</v>
      </c>
      <c r="E340" s="256" t="str">
        <f>IFERROR(VLOOKUP(D340,'Eredmények rsz szerint'!R335:T349,2,FALSE),"")</f>
        <v/>
      </c>
      <c r="F340" s="255" t="str">
        <f>IFERROR(VLOOKUP($E340,Rajtlista!$B:$I,2,FALSE),"")</f>
        <v/>
      </c>
      <c r="G340" s="256" t="str">
        <f t="shared" si="290"/>
        <v>11.</v>
      </c>
      <c r="H340" s="256" t="str">
        <f>IFERROR(VLOOKUP($E340,Rajtlista!$B:$I,4,FALSE),"")</f>
        <v/>
      </c>
      <c r="I340" s="331" t="str">
        <f>IFERROR(VLOOKUP($E340,Rajtlista!$B:$I,5,FALSE),"")</f>
        <v/>
      </c>
      <c r="J340" s="331" t="str">
        <f>IFERROR(VLOOKUP($E340,Rajtlista!$B:$I,6,FALSE),"")</f>
        <v/>
      </c>
      <c r="K340" s="256" t="str">
        <f>IFERROR(VLOOKUP($E340,'Nevezési lista'!$C$4:$K$113,6,FALSE),"")</f>
        <v/>
      </c>
      <c r="L340" s="299" t="str">
        <f>IFERROR(VLOOKUP($E340,Beíró!$B:$T,10,FALSE),"")</f>
        <v/>
      </c>
      <c r="M340" s="300" t="str">
        <f>IFERROR(VLOOKUP($E340,Beíró!$B:$T,11,FALSE),"")</f>
        <v/>
      </c>
      <c r="N340" s="300" t="str">
        <f>IFERROR(VLOOKUP($E340,Beíró!$B:$T,12,FALSE),"")</f>
        <v/>
      </c>
      <c r="O340" s="301" t="str">
        <f>IFERROR(VLOOKUP($E340,Beíró!$B:$T,13,FALSE),"")</f>
        <v/>
      </c>
      <c r="P340" s="303">
        <f>IFERROR(VLOOKUP($E340,Beíró!$B:$T,17,FALSE),0)</f>
        <v>0</v>
      </c>
      <c r="Q340" s="365" t="str">
        <f t="shared" ref="Q340" si="301">IF((P340-P329)&gt;0,P340-P329,"-")</f>
        <v>-</v>
      </c>
      <c r="R340" s="366"/>
      <c r="S340" s="82" t="str">
        <f>IFERROR(IF(VLOOKUP(E340,Beíró!B:T,18,FALSE)-D340=0,"ok","hiba"),"")</f>
        <v/>
      </c>
      <c r="T340" s="82" t="str">
        <f>IFERROR(IF(VLOOKUP(E340,Beíró!B:T,16,FALSE)-P340=0,"ok","hiba"),"")</f>
        <v/>
      </c>
    </row>
    <row r="341" spans="3:20" ht="14.25" hidden="1" customHeight="1" outlineLevel="1" x14ac:dyDescent="0.25">
      <c r="C341" s="364" t="s">
        <v>20</v>
      </c>
      <c r="D341" s="256">
        <v>13</v>
      </c>
      <c r="E341" s="256" t="str">
        <f>IFERROR(VLOOKUP(D341,'Eredmények rsz szerint'!R335:T349,2,FALSE),"")</f>
        <v/>
      </c>
      <c r="F341" s="255" t="str">
        <f>IFERROR(VLOOKUP($E341,Rajtlista!$B:$I,2,FALSE),"")</f>
        <v/>
      </c>
      <c r="G341" s="256" t="str">
        <f t="shared" si="290"/>
        <v>12.</v>
      </c>
      <c r="H341" s="256" t="str">
        <f>IFERROR(VLOOKUP($E341,Rajtlista!$B:$I,4,FALSE),"")</f>
        <v/>
      </c>
      <c r="I341" s="331" t="str">
        <f>IFERROR(VLOOKUP($E341,Rajtlista!$B:$I,5,FALSE),"")</f>
        <v/>
      </c>
      <c r="J341" s="331" t="str">
        <f>IFERROR(VLOOKUP($E341,Rajtlista!$B:$I,6,FALSE),"")</f>
        <v/>
      </c>
      <c r="K341" s="256" t="str">
        <f>IFERROR(VLOOKUP($E341,'Nevezési lista'!$C$4:$K$113,6,FALSE),"")</f>
        <v/>
      </c>
      <c r="L341" s="299" t="str">
        <f>IFERROR(VLOOKUP($E341,Beíró!$B:$T,10,FALSE),"")</f>
        <v/>
      </c>
      <c r="M341" s="300" t="str">
        <f>IFERROR(VLOOKUP($E341,Beíró!$B:$T,11,FALSE),"")</f>
        <v/>
      </c>
      <c r="N341" s="300" t="str">
        <f>IFERROR(VLOOKUP($E341,Beíró!$B:$T,12,FALSE),"")</f>
        <v/>
      </c>
      <c r="O341" s="301" t="str">
        <f>IFERROR(VLOOKUP($E341,Beíró!$B:$T,13,FALSE),"")</f>
        <v/>
      </c>
      <c r="P341" s="303">
        <f>IFERROR(VLOOKUP($E341,Beíró!$B:$T,17,FALSE),0)</f>
        <v>0</v>
      </c>
      <c r="Q341" s="365" t="str">
        <f t="shared" ref="Q341" si="302">IF((P341-P329)&gt;0,P341-P329,"-")</f>
        <v>-</v>
      </c>
      <c r="R341" s="366"/>
      <c r="S341" s="82" t="str">
        <f>IFERROR(IF(VLOOKUP(E341,Beíró!B:T,18,FALSE)-D341=0,"ok","hiba"),"")</f>
        <v/>
      </c>
      <c r="T341" s="82" t="str">
        <f>IFERROR(IF(VLOOKUP(E341,Beíró!B:T,16,FALSE)-P341=0,"ok","hiba"),"")</f>
        <v/>
      </c>
    </row>
    <row r="342" spans="3:20" ht="14.25" hidden="1" customHeight="1" outlineLevel="1" x14ac:dyDescent="0.25">
      <c r="C342" s="364" t="s">
        <v>21</v>
      </c>
      <c r="D342" s="256">
        <v>14</v>
      </c>
      <c r="E342" s="256" t="str">
        <f>IFERROR(VLOOKUP(D342,'Eredmények rsz szerint'!R335:T349,2,FALSE),"")</f>
        <v/>
      </c>
      <c r="F342" s="255" t="str">
        <f>IFERROR(VLOOKUP($E342,Rajtlista!$B:$I,2,FALSE),"")</f>
        <v/>
      </c>
      <c r="G342" s="256" t="str">
        <f t="shared" si="290"/>
        <v>13.</v>
      </c>
      <c r="H342" s="256" t="str">
        <f>IFERROR(VLOOKUP($E342,Rajtlista!$B:$I,4,FALSE),"")</f>
        <v/>
      </c>
      <c r="I342" s="331" t="str">
        <f>IFERROR(VLOOKUP($E342,Rajtlista!$B:$I,5,FALSE),"")</f>
        <v/>
      </c>
      <c r="J342" s="331" t="str">
        <f>IFERROR(VLOOKUP($E342,Rajtlista!$B:$I,6,FALSE),"")</f>
        <v/>
      </c>
      <c r="K342" s="256" t="str">
        <f>IFERROR(VLOOKUP($E342,'Nevezési lista'!$C$4:$K$113,6,FALSE),"")</f>
        <v/>
      </c>
      <c r="L342" s="299" t="str">
        <f>IFERROR(VLOOKUP($E342,Beíró!$B:$T,10,FALSE),"")</f>
        <v/>
      </c>
      <c r="M342" s="300" t="str">
        <f>IFERROR(VLOOKUP($E342,Beíró!$B:$T,11,FALSE),"")</f>
        <v/>
      </c>
      <c r="N342" s="300" t="str">
        <f>IFERROR(VLOOKUP($E342,Beíró!$B:$T,12,FALSE),"")</f>
        <v/>
      </c>
      <c r="O342" s="301" t="str">
        <f>IFERROR(VLOOKUP($E342,Beíró!$B:$T,13,FALSE),"")</f>
        <v/>
      </c>
      <c r="P342" s="303">
        <f>IFERROR(VLOOKUP($E342,Beíró!$B:$T,17,FALSE),0)</f>
        <v>0</v>
      </c>
      <c r="Q342" s="365" t="str">
        <f t="shared" ref="Q342" si="303">IF((P342-P329)&gt;0,P342-P329,"-")</f>
        <v>-</v>
      </c>
      <c r="R342" s="366"/>
      <c r="S342" s="82" t="str">
        <f>IFERROR(IF(VLOOKUP(E342,Beíró!B:T,18,FALSE)-D342=0,"ok","hiba"),"")</f>
        <v/>
      </c>
      <c r="T342" s="82" t="str">
        <f>IFERROR(IF(VLOOKUP(E342,Beíró!B:T,16,FALSE)-P342=0,"ok","hiba"),"")</f>
        <v/>
      </c>
    </row>
    <row r="343" spans="3:20" ht="14.25" hidden="1" customHeight="1" outlineLevel="1" x14ac:dyDescent="0.25">
      <c r="C343" s="364" t="s">
        <v>22</v>
      </c>
      <c r="D343" s="256">
        <v>15</v>
      </c>
      <c r="E343" s="256" t="str">
        <f>IFERROR(VLOOKUP(D343,'Eredmények rsz szerint'!R335:T349,2,FALSE),"")</f>
        <v/>
      </c>
      <c r="F343" s="255" t="str">
        <f>IFERROR(VLOOKUP($E343,Rajtlista!$B:$I,2,FALSE),"")</f>
        <v/>
      </c>
      <c r="G343" s="256" t="str">
        <f t="shared" si="290"/>
        <v>14.</v>
      </c>
      <c r="H343" s="256" t="str">
        <f>IFERROR(VLOOKUP($E343,Rajtlista!$B:$I,4,FALSE),"")</f>
        <v/>
      </c>
      <c r="I343" s="331" t="str">
        <f>IFERROR(VLOOKUP($E343,Rajtlista!$B:$I,5,FALSE),"")</f>
        <v/>
      </c>
      <c r="J343" s="331" t="str">
        <f>IFERROR(VLOOKUP($E343,Rajtlista!$B:$I,6,FALSE),"")</f>
        <v/>
      </c>
      <c r="K343" s="256" t="str">
        <f>IFERROR(VLOOKUP($E343,'Nevezési lista'!$C$4:$K$113,6,FALSE),"")</f>
        <v/>
      </c>
      <c r="L343" s="299" t="str">
        <f>IFERROR(VLOOKUP($E343,Beíró!$B:$T,10,FALSE),"")</f>
        <v/>
      </c>
      <c r="M343" s="300" t="str">
        <f>IFERROR(VLOOKUP($E343,Beíró!$B:$T,11,FALSE),"")</f>
        <v/>
      </c>
      <c r="N343" s="300" t="str">
        <f>IFERROR(VLOOKUP($E343,Beíró!$B:$T,12,FALSE),"")</f>
        <v/>
      </c>
      <c r="O343" s="301" t="str">
        <f>IFERROR(VLOOKUP($E343,Beíró!$B:$T,13,FALSE),"")</f>
        <v/>
      </c>
      <c r="P343" s="303">
        <f>IFERROR(VLOOKUP($E343,Beíró!$B:$T,17,FALSE),0)</f>
        <v>0</v>
      </c>
      <c r="Q343" s="365" t="str">
        <f t="shared" ref="Q343" si="304">IF((P343-P329)&gt;0,P343-P329,"-")</f>
        <v>-</v>
      </c>
      <c r="R343" s="366"/>
      <c r="S343" s="82" t="str">
        <f>IFERROR(IF(VLOOKUP(E343,Beíró!B:T,18,FALSE)-D343=0,"ok","hiba"),"")</f>
        <v/>
      </c>
      <c r="T343" s="82" t="str">
        <f>IFERROR(IF(VLOOKUP(E343,Beíró!B:T,16,FALSE)-P343=0,"ok","hiba"),"")</f>
        <v/>
      </c>
    </row>
    <row r="344" spans="3:20" ht="14.25" customHeight="1" outlineLevel="1" thickBot="1" x14ac:dyDescent="0.3">
      <c r="C344" s="334"/>
      <c r="D344" s="336"/>
      <c r="E344" s="367">
        <v>0</v>
      </c>
      <c r="F344" s="335"/>
      <c r="G344" s="336"/>
      <c r="H344" s="336"/>
      <c r="I344" s="336"/>
      <c r="J344" s="336"/>
      <c r="K344" s="336"/>
      <c r="L344" s="337"/>
      <c r="M344" s="337"/>
      <c r="N344" s="337"/>
      <c r="O344" s="337"/>
      <c r="P344" s="339"/>
      <c r="Q344" s="368"/>
      <c r="R344" s="357"/>
    </row>
  </sheetData>
  <autoFilter ref="C4:Q344" xr:uid="{00000000-0009-0000-0000-00000A000000}">
    <filterColumn colId="2">
      <customFilters>
        <customFilter operator="notEqual" val=" "/>
      </customFilters>
    </filterColumn>
    <filterColumn colId="9" showButton="0"/>
    <filterColumn colId="10" showButton="0"/>
    <filterColumn colId="11" showButton="0"/>
  </autoFilter>
  <mergeCells count="4">
    <mergeCell ref="C1:Q1"/>
    <mergeCell ref="C2:Q2"/>
    <mergeCell ref="C3:Q3"/>
    <mergeCell ref="L4:O4"/>
  </mergeCells>
  <conditionalFormatting sqref="R1:R4 R345:R1048576 R6:R21">
    <cfRule type="cellIs" dxfId="13" priority="8" operator="between">
      <formula>1</formula>
      <formula>3</formula>
    </cfRule>
  </conditionalFormatting>
  <conditionalFormatting sqref="R23:R37">
    <cfRule type="cellIs" dxfId="12" priority="7" operator="between">
      <formula>1</formula>
      <formula>3</formula>
    </cfRule>
  </conditionalFormatting>
  <conditionalFormatting sqref="R22">
    <cfRule type="cellIs" dxfId="11" priority="6" operator="between">
      <formula>1</formula>
      <formula>3</formula>
    </cfRule>
  </conditionalFormatting>
  <conditionalFormatting sqref="R5">
    <cfRule type="cellIs" dxfId="10" priority="5" operator="between">
      <formula>1</formula>
      <formula>3</formula>
    </cfRule>
  </conditionalFormatting>
  <conditionalFormatting sqref="R38">
    <cfRule type="cellIs" dxfId="9" priority="4" operator="between">
      <formula>1</formula>
      <formula>3</formula>
    </cfRule>
  </conditionalFormatting>
  <conditionalFormatting sqref="R40:R54 R57:R71 R74:R88 R91:R105 R108:R122 R125:R139 R142:R156 R159:R173 R176:R190 R193:R207 R210:R224 R227:R241 R244:R258 R261:R275 R278:R292 R295:R309 R312:R326 R329:R343">
    <cfRule type="cellIs" dxfId="8" priority="3" operator="between">
      <formula>1</formula>
      <formula>3</formula>
    </cfRule>
  </conditionalFormatting>
  <conditionalFormatting sqref="R39 R56 R73 R90 R107 R124 R141 R158 R175 R192 R209 R226 R243 R260 R277 R294 R311 R328">
    <cfRule type="cellIs" dxfId="7" priority="2" operator="between">
      <formula>1</formula>
      <formula>3</formula>
    </cfRule>
  </conditionalFormatting>
  <conditionalFormatting sqref="R55 R72 R89 R106 R123 R140 R157 R174 R191 R208 R225 R242 R259 R276 R293 R310 R327 R344">
    <cfRule type="cellIs" dxfId="6" priority="1" operator="between">
      <formula>1</formula>
      <formula>3</formula>
    </cfRule>
  </conditionalFormatting>
  <printOptions horizontalCentered="1" verticalCentered="1"/>
  <pageMargins left="0.62992125984251968" right="0.55118110236220474" top="1.96" bottom="0.86614173228346458" header="0.51181102362204722" footer="0.43307086614173229"/>
  <pageSetup paperSize="9" scale="80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7">
    <pageSetUpPr fitToPage="1"/>
  </sheetPr>
  <dimension ref="B1:T344"/>
  <sheetViews>
    <sheetView showGridLines="0" zoomScale="90" zoomScaleNormal="90" workbookViewId="0">
      <pane ySplit="4" topLeftCell="A5" activePane="bottomLeft" state="frozen"/>
      <selection activeCell="G10" sqref="G10"/>
      <selection pane="bottomLeft" activeCell="B2" sqref="B2:P2"/>
    </sheetView>
  </sheetViews>
  <sheetFormatPr defaultRowHeight="13.2" outlineLevelRow="1" outlineLevelCol="1" x14ac:dyDescent="0.25"/>
  <cols>
    <col min="1" max="1" width="2.6640625" customWidth="1"/>
    <col min="2" max="2" width="6.33203125" style="1" bestFit="1" customWidth="1"/>
    <col min="3" max="3" width="24.33203125" style="65" customWidth="1"/>
    <col min="4" max="4" width="28.33203125" style="1" hidden="1" customWidth="1"/>
    <col min="5" max="5" width="6.6640625" style="1" bestFit="1" customWidth="1"/>
    <col min="6" max="6" width="6.6640625" style="1" customWidth="1"/>
    <col min="7" max="7" width="22.44140625" style="1" customWidth="1"/>
    <col min="8" max="8" width="12.44140625" style="1" hidden="1" customWidth="1" outlineLevel="1"/>
    <col min="9" max="9" width="3.33203125" style="3" customWidth="1" collapsed="1"/>
    <col min="10" max="10" width="2.6640625" style="3" customWidth="1"/>
    <col min="11" max="11" width="3.33203125" style="3" customWidth="1"/>
    <col min="12" max="12" width="2.6640625" style="3" customWidth="1"/>
    <col min="13" max="14" width="12.33203125" style="2" customWidth="1"/>
    <col min="15" max="15" width="14.6640625" style="4" customWidth="1"/>
    <col min="16" max="16" width="14" style="47" customWidth="1"/>
    <col min="17" max="17" width="10.33203125" style="48" hidden="1" customWidth="1" outlineLevel="1"/>
    <col min="18" max="18" width="13.44140625" style="48" hidden="1" customWidth="1" outlineLevel="1"/>
    <col min="19" max="19" width="9.33203125" hidden="1" customWidth="1" outlineLevel="1"/>
    <col min="20" max="20" width="9.33203125" collapsed="1"/>
  </cols>
  <sheetData>
    <row r="1" spans="2:19" ht="62.7" customHeight="1" thickBot="1" x14ac:dyDescent="0.3">
      <c r="B1" s="519" t="e">
        <f>+#REF!</f>
        <v>#REF!</v>
      </c>
      <c r="C1" s="520"/>
      <c r="D1" s="521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S1" s="48"/>
    </row>
    <row r="2" spans="2:19" ht="37.200000000000003" customHeight="1" thickBot="1" x14ac:dyDescent="0.3">
      <c r="B2" s="527" t="e">
        <f>+#REF!</f>
        <v>#REF!</v>
      </c>
      <c r="C2" s="528"/>
      <c r="D2" s="529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S2" s="48"/>
    </row>
    <row r="3" spans="2:19" ht="38.25" customHeight="1" thickBot="1" x14ac:dyDescent="0.3">
      <c r="B3" s="522" t="s">
        <v>71</v>
      </c>
      <c r="C3" s="523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S3" s="48"/>
    </row>
    <row r="4" spans="2:19" s="25" customFormat="1" ht="28.5" customHeight="1" thickBot="1" x14ac:dyDescent="0.3">
      <c r="B4" s="22" t="s">
        <v>1</v>
      </c>
      <c r="C4" s="64" t="s">
        <v>2</v>
      </c>
      <c r="D4" s="23" t="s">
        <v>33</v>
      </c>
      <c r="E4" s="23" t="s">
        <v>3</v>
      </c>
      <c r="F4" s="73" t="s">
        <v>108</v>
      </c>
      <c r="G4" s="23" t="s">
        <v>109</v>
      </c>
      <c r="H4" s="24" t="s">
        <v>79</v>
      </c>
      <c r="I4" s="524" t="s">
        <v>4</v>
      </c>
      <c r="J4" s="525"/>
      <c r="K4" s="525"/>
      <c r="L4" s="526"/>
      <c r="M4" s="58" t="s">
        <v>7</v>
      </c>
      <c r="N4" s="58" t="s">
        <v>8</v>
      </c>
      <c r="O4" s="42" t="s">
        <v>31</v>
      </c>
      <c r="P4" s="43" t="s">
        <v>0</v>
      </c>
      <c r="Q4" s="49"/>
      <c r="R4" s="49" t="s">
        <v>68</v>
      </c>
      <c r="S4" s="49"/>
    </row>
    <row r="5" spans="2:19" ht="17.25" customHeight="1" thickTop="1" thickBot="1" x14ac:dyDescent="0.3">
      <c r="B5" s="515" t="e">
        <f>+#REF!</f>
        <v>#REF!</v>
      </c>
      <c r="C5" s="516"/>
      <c r="D5" s="517"/>
      <c r="E5" s="517"/>
      <c r="F5" s="517"/>
      <c r="G5" s="518"/>
      <c r="H5" s="71"/>
      <c r="I5" s="57"/>
      <c r="J5" s="53"/>
      <c r="K5" s="53"/>
      <c r="L5" s="54"/>
      <c r="M5" s="59"/>
      <c r="N5" s="59"/>
      <c r="O5" s="41"/>
      <c r="P5" s="44"/>
      <c r="S5" s="48"/>
    </row>
    <row r="6" spans="2:19" ht="14.25" customHeight="1" outlineLevel="1" x14ac:dyDescent="0.25">
      <c r="B6" s="38" t="e">
        <f>#REF!</f>
        <v>#REF!</v>
      </c>
      <c r="C6" s="66" t="e">
        <f>#REF!</f>
        <v>#REF!</v>
      </c>
      <c r="D6" s="39" t="e">
        <f>+B5</f>
        <v>#REF!</v>
      </c>
      <c r="E6" s="39" t="e">
        <f>#REF!</f>
        <v>#REF!</v>
      </c>
      <c r="F6" s="39" t="e">
        <f>#REF!</f>
        <v>#REF!</v>
      </c>
      <c r="G6" s="39" t="e">
        <f>#REF!</f>
        <v>#REF!</v>
      </c>
      <c r="H6" s="70" t="str">
        <f>IFERROR(VLOOKUP($B6,#REF!,6,FALSE),"")</f>
        <v/>
      </c>
      <c r="I6" s="26"/>
      <c r="J6" s="27"/>
      <c r="K6" s="27"/>
      <c r="L6" s="28"/>
      <c r="M6" s="60"/>
      <c r="N6" s="60"/>
      <c r="O6" s="30"/>
      <c r="P6" s="45"/>
      <c r="Q6" s="48" t="e">
        <f>+B6</f>
        <v>#REF!</v>
      </c>
      <c r="R6" s="63">
        <f>IFERROR(N6-M6-O6,0)</f>
        <v>0</v>
      </c>
      <c r="S6" s="63"/>
    </row>
    <row r="7" spans="2:19" ht="14.25" customHeight="1" outlineLevel="1" x14ac:dyDescent="0.25">
      <c r="B7" s="5" t="e">
        <f>#REF!</f>
        <v>#REF!</v>
      </c>
      <c r="C7" s="67" t="e">
        <f>#REF!</f>
        <v>#REF!</v>
      </c>
      <c r="D7" s="11" t="e">
        <f>+D6</f>
        <v>#REF!</v>
      </c>
      <c r="E7" s="11" t="e">
        <f>#REF!</f>
        <v>#REF!</v>
      </c>
      <c r="F7" s="11" t="e">
        <f>#REF!</f>
        <v>#REF!</v>
      </c>
      <c r="G7" s="11" t="e">
        <f>#REF!</f>
        <v>#REF!</v>
      </c>
      <c r="H7" s="69" t="str">
        <f>IFERROR(VLOOKUP($B7,#REF!,6,FALSE),"")</f>
        <v/>
      </c>
      <c r="I7" s="32"/>
      <c r="J7" s="33"/>
      <c r="K7" s="33"/>
      <c r="L7" s="34"/>
      <c r="M7" s="61"/>
      <c r="N7" s="61"/>
      <c r="O7" s="36"/>
      <c r="P7" s="46"/>
      <c r="Q7" s="48" t="e">
        <f t="shared" ref="Q7:Q70" si="0">+B7</f>
        <v>#REF!</v>
      </c>
      <c r="R7" s="63">
        <f t="shared" ref="R7:R70" si="1">IFERROR(N7-M7-O7,0)</f>
        <v>0</v>
      </c>
      <c r="S7" s="63"/>
    </row>
    <row r="8" spans="2:19" ht="14.25" customHeight="1" outlineLevel="1" x14ac:dyDescent="0.25">
      <c r="B8" s="5" t="e">
        <f>#REF!</f>
        <v>#REF!</v>
      </c>
      <c r="C8" s="67" t="e">
        <f>#REF!</f>
        <v>#REF!</v>
      </c>
      <c r="D8" s="11" t="e">
        <f t="shared" ref="D8:D20" si="2">+D7</f>
        <v>#REF!</v>
      </c>
      <c r="E8" s="11" t="e">
        <f>#REF!</f>
        <v>#REF!</v>
      </c>
      <c r="F8" s="11" t="e">
        <f>#REF!</f>
        <v>#REF!</v>
      </c>
      <c r="G8" s="11" t="e">
        <f>#REF!</f>
        <v>#REF!</v>
      </c>
      <c r="H8" s="69" t="str">
        <f>IFERROR(VLOOKUP($B8,#REF!,6,FALSE),"")</f>
        <v/>
      </c>
      <c r="I8" s="32"/>
      <c r="J8" s="33"/>
      <c r="K8" s="33"/>
      <c r="L8" s="34"/>
      <c r="M8" s="61"/>
      <c r="N8" s="61"/>
      <c r="O8" s="36"/>
      <c r="P8" s="46"/>
      <c r="Q8" s="48" t="e">
        <f t="shared" si="0"/>
        <v>#REF!</v>
      </c>
      <c r="R8" s="63">
        <f t="shared" si="1"/>
        <v>0</v>
      </c>
      <c r="S8" s="63"/>
    </row>
    <row r="9" spans="2:19" ht="14.25" customHeight="1" outlineLevel="1" x14ac:dyDescent="0.25">
      <c r="B9" s="5" t="e">
        <f>#REF!</f>
        <v>#REF!</v>
      </c>
      <c r="C9" s="67" t="e">
        <f>#REF!</f>
        <v>#REF!</v>
      </c>
      <c r="D9" s="11" t="e">
        <f t="shared" si="2"/>
        <v>#REF!</v>
      </c>
      <c r="E9" s="11" t="e">
        <f>#REF!</f>
        <v>#REF!</v>
      </c>
      <c r="F9" s="11" t="e">
        <f>#REF!</f>
        <v>#REF!</v>
      </c>
      <c r="G9" s="11" t="e">
        <f>#REF!</f>
        <v>#REF!</v>
      </c>
      <c r="H9" s="69" t="str">
        <f>IFERROR(VLOOKUP($B9,#REF!,6,FALSE),"")</f>
        <v/>
      </c>
      <c r="I9" s="32"/>
      <c r="J9" s="33"/>
      <c r="K9" s="33"/>
      <c r="L9" s="34"/>
      <c r="M9" s="61"/>
      <c r="N9" s="61"/>
      <c r="O9" s="36"/>
      <c r="P9" s="46"/>
      <c r="Q9" s="48" t="e">
        <f t="shared" si="0"/>
        <v>#REF!</v>
      </c>
      <c r="R9" s="63">
        <f t="shared" si="1"/>
        <v>0</v>
      </c>
      <c r="S9" s="63"/>
    </row>
    <row r="10" spans="2:19" ht="14.25" customHeight="1" outlineLevel="1" x14ac:dyDescent="0.25">
      <c r="B10" s="5" t="e">
        <f>#REF!</f>
        <v>#REF!</v>
      </c>
      <c r="C10" s="67" t="e">
        <f>#REF!</f>
        <v>#REF!</v>
      </c>
      <c r="D10" s="11" t="e">
        <f t="shared" si="2"/>
        <v>#REF!</v>
      </c>
      <c r="E10" s="11" t="e">
        <f>#REF!</f>
        <v>#REF!</v>
      </c>
      <c r="F10" s="11" t="e">
        <f>#REF!</f>
        <v>#REF!</v>
      </c>
      <c r="G10" s="11" t="e">
        <f>#REF!</f>
        <v>#REF!</v>
      </c>
      <c r="H10" s="69" t="str">
        <f>IFERROR(VLOOKUP($B10,#REF!,6,FALSE),"")</f>
        <v/>
      </c>
      <c r="I10" s="32"/>
      <c r="J10" s="33"/>
      <c r="K10" s="33"/>
      <c r="L10" s="34"/>
      <c r="M10" s="61"/>
      <c r="N10" s="61"/>
      <c r="O10" s="36"/>
      <c r="P10" s="46"/>
      <c r="Q10" s="48" t="e">
        <f t="shared" si="0"/>
        <v>#REF!</v>
      </c>
      <c r="R10" s="63">
        <f t="shared" si="1"/>
        <v>0</v>
      </c>
      <c r="S10" s="63"/>
    </row>
    <row r="11" spans="2:19" ht="14.25" customHeight="1" outlineLevel="1" x14ac:dyDescent="0.25">
      <c r="B11" s="5" t="e">
        <f>#REF!</f>
        <v>#REF!</v>
      </c>
      <c r="C11" s="67" t="e">
        <f>#REF!</f>
        <v>#REF!</v>
      </c>
      <c r="D11" s="11" t="e">
        <f t="shared" si="2"/>
        <v>#REF!</v>
      </c>
      <c r="E11" s="11" t="e">
        <f>#REF!</f>
        <v>#REF!</v>
      </c>
      <c r="F11" s="11" t="e">
        <f>#REF!</f>
        <v>#REF!</v>
      </c>
      <c r="G11" s="11" t="e">
        <f>#REF!</f>
        <v>#REF!</v>
      </c>
      <c r="H11" s="69" t="str">
        <f>IFERROR(VLOOKUP($B11,#REF!,6,FALSE),"")</f>
        <v/>
      </c>
      <c r="I11" s="32"/>
      <c r="J11" s="33"/>
      <c r="K11" s="33"/>
      <c r="L11" s="34"/>
      <c r="M11" s="61"/>
      <c r="N11" s="61"/>
      <c r="O11" s="36"/>
      <c r="P11" s="46"/>
      <c r="Q11" s="48" t="e">
        <f t="shared" si="0"/>
        <v>#REF!</v>
      </c>
      <c r="R11" s="63">
        <f t="shared" si="1"/>
        <v>0</v>
      </c>
      <c r="S11" s="63"/>
    </row>
    <row r="12" spans="2:19" ht="14.25" customHeight="1" outlineLevel="1" x14ac:dyDescent="0.25">
      <c r="B12" s="5" t="e">
        <f>#REF!</f>
        <v>#REF!</v>
      </c>
      <c r="C12" s="67" t="e">
        <f>#REF!</f>
        <v>#REF!</v>
      </c>
      <c r="D12" s="11" t="e">
        <f t="shared" si="2"/>
        <v>#REF!</v>
      </c>
      <c r="E12" s="11" t="e">
        <f>#REF!</f>
        <v>#REF!</v>
      </c>
      <c r="F12" s="11" t="e">
        <f>#REF!</f>
        <v>#REF!</v>
      </c>
      <c r="G12" s="11" t="e">
        <f>#REF!</f>
        <v>#REF!</v>
      </c>
      <c r="H12" s="69" t="str">
        <f>IFERROR(VLOOKUP($B12,#REF!,6,FALSE),"")</f>
        <v/>
      </c>
      <c r="I12" s="32"/>
      <c r="J12" s="33"/>
      <c r="K12" s="33"/>
      <c r="L12" s="34"/>
      <c r="M12" s="61"/>
      <c r="N12" s="61"/>
      <c r="O12" s="36"/>
      <c r="P12" s="46"/>
      <c r="Q12" s="48" t="e">
        <f t="shared" si="0"/>
        <v>#REF!</v>
      </c>
      <c r="R12" s="63">
        <f t="shared" si="1"/>
        <v>0</v>
      </c>
      <c r="S12" s="63"/>
    </row>
    <row r="13" spans="2:19" ht="14.25" customHeight="1" outlineLevel="1" x14ac:dyDescent="0.25">
      <c r="B13" s="5" t="e">
        <f>#REF!</f>
        <v>#REF!</v>
      </c>
      <c r="C13" s="67" t="e">
        <f>#REF!</f>
        <v>#REF!</v>
      </c>
      <c r="D13" s="11" t="e">
        <f t="shared" si="2"/>
        <v>#REF!</v>
      </c>
      <c r="E13" s="11" t="e">
        <f>#REF!</f>
        <v>#REF!</v>
      </c>
      <c r="F13" s="11" t="e">
        <f>#REF!</f>
        <v>#REF!</v>
      </c>
      <c r="G13" s="11" t="e">
        <f>#REF!</f>
        <v>#REF!</v>
      </c>
      <c r="H13" s="69" t="str">
        <f>IFERROR(VLOOKUP($B13,#REF!,6,FALSE),"")</f>
        <v/>
      </c>
      <c r="I13" s="32"/>
      <c r="J13" s="33"/>
      <c r="K13" s="33"/>
      <c r="L13" s="34"/>
      <c r="M13" s="61"/>
      <c r="N13" s="61"/>
      <c r="O13" s="36"/>
      <c r="P13" s="46"/>
      <c r="Q13" s="48" t="e">
        <f t="shared" si="0"/>
        <v>#REF!</v>
      </c>
      <c r="R13" s="63">
        <f t="shared" si="1"/>
        <v>0</v>
      </c>
      <c r="S13" s="63"/>
    </row>
    <row r="14" spans="2:19" ht="14.25" customHeight="1" outlineLevel="1" x14ac:dyDescent="0.25">
      <c r="B14" s="5" t="e">
        <f>#REF!</f>
        <v>#REF!</v>
      </c>
      <c r="C14" s="67" t="e">
        <f>#REF!</f>
        <v>#REF!</v>
      </c>
      <c r="D14" s="11" t="e">
        <f t="shared" si="2"/>
        <v>#REF!</v>
      </c>
      <c r="E14" s="11" t="e">
        <f>#REF!</f>
        <v>#REF!</v>
      </c>
      <c r="F14" s="11" t="e">
        <f>#REF!</f>
        <v>#REF!</v>
      </c>
      <c r="G14" s="11" t="e">
        <f>#REF!</f>
        <v>#REF!</v>
      </c>
      <c r="H14" s="69" t="str">
        <f>IFERROR(VLOOKUP($B14,#REF!,6,FALSE),"")</f>
        <v/>
      </c>
      <c r="I14" s="32"/>
      <c r="J14" s="33"/>
      <c r="K14" s="33"/>
      <c r="L14" s="34"/>
      <c r="M14" s="61"/>
      <c r="N14" s="61"/>
      <c r="O14" s="36"/>
      <c r="P14" s="46"/>
      <c r="Q14" s="48" t="e">
        <f t="shared" si="0"/>
        <v>#REF!</v>
      </c>
      <c r="R14" s="63">
        <f t="shared" si="1"/>
        <v>0</v>
      </c>
      <c r="S14" s="63"/>
    </row>
    <row r="15" spans="2:19" ht="14.25" customHeight="1" outlineLevel="1" x14ac:dyDescent="0.25">
      <c r="B15" s="5" t="e">
        <f>#REF!</f>
        <v>#REF!</v>
      </c>
      <c r="C15" s="67" t="e">
        <f>#REF!</f>
        <v>#REF!</v>
      </c>
      <c r="D15" s="11" t="e">
        <f t="shared" si="2"/>
        <v>#REF!</v>
      </c>
      <c r="E15" s="11" t="e">
        <f>#REF!</f>
        <v>#REF!</v>
      </c>
      <c r="F15" s="11" t="e">
        <f>#REF!</f>
        <v>#REF!</v>
      </c>
      <c r="G15" s="11" t="e">
        <f>#REF!</f>
        <v>#REF!</v>
      </c>
      <c r="H15" s="69" t="str">
        <f>IFERROR(VLOOKUP($B15,#REF!,6,FALSE),"")</f>
        <v/>
      </c>
      <c r="I15" s="32"/>
      <c r="J15" s="33"/>
      <c r="K15" s="33"/>
      <c r="L15" s="34"/>
      <c r="M15" s="61"/>
      <c r="N15" s="61"/>
      <c r="O15" s="36"/>
      <c r="P15" s="46"/>
      <c r="Q15" s="48" t="e">
        <f t="shared" si="0"/>
        <v>#REF!</v>
      </c>
      <c r="R15" s="63">
        <f t="shared" si="1"/>
        <v>0</v>
      </c>
      <c r="S15" s="63"/>
    </row>
    <row r="16" spans="2:19" ht="14.25" customHeight="1" outlineLevel="1" x14ac:dyDescent="0.25">
      <c r="B16" s="5" t="e">
        <f>#REF!</f>
        <v>#REF!</v>
      </c>
      <c r="C16" s="67" t="e">
        <f>#REF!</f>
        <v>#REF!</v>
      </c>
      <c r="D16" s="11" t="e">
        <f t="shared" si="2"/>
        <v>#REF!</v>
      </c>
      <c r="E16" s="11" t="e">
        <f>#REF!</f>
        <v>#REF!</v>
      </c>
      <c r="F16" s="11" t="e">
        <f>#REF!</f>
        <v>#REF!</v>
      </c>
      <c r="G16" s="11" t="e">
        <f>#REF!</f>
        <v>#REF!</v>
      </c>
      <c r="H16" s="69" t="str">
        <f>IFERROR(VLOOKUP($B16,#REF!,6,FALSE),"")</f>
        <v/>
      </c>
      <c r="I16" s="32"/>
      <c r="J16" s="33"/>
      <c r="K16" s="33"/>
      <c r="L16" s="34"/>
      <c r="M16" s="61"/>
      <c r="N16" s="61"/>
      <c r="O16" s="36"/>
      <c r="P16" s="46"/>
      <c r="Q16" s="48" t="e">
        <f t="shared" si="0"/>
        <v>#REF!</v>
      </c>
      <c r="R16" s="63">
        <f t="shared" si="1"/>
        <v>0</v>
      </c>
      <c r="S16" s="63"/>
    </row>
    <row r="17" spans="2:19" ht="14.25" customHeight="1" outlineLevel="1" x14ac:dyDescent="0.25">
      <c r="B17" s="5" t="e">
        <f>#REF!</f>
        <v>#REF!</v>
      </c>
      <c r="C17" s="67" t="e">
        <f>#REF!</f>
        <v>#REF!</v>
      </c>
      <c r="D17" s="11" t="e">
        <f t="shared" si="2"/>
        <v>#REF!</v>
      </c>
      <c r="E17" s="11" t="e">
        <f>#REF!</f>
        <v>#REF!</v>
      </c>
      <c r="F17" s="11" t="e">
        <f>#REF!</f>
        <v>#REF!</v>
      </c>
      <c r="G17" s="11" t="e">
        <f>#REF!</f>
        <v>#REF!</v>
      </c>
      <c r="H17" s="69" t="str">
        <f>IFERROR(VLOOKUP($B17,#REF!,6,FALSE),"")</f>
        <v/>
      </c>
      <c r="I17" s="32"/>
      <c r="J17" s="33"/>
      <c r="K17" s="33"/>
      <c r="L17" s="34"/>
      <c r="M17" s="61"/>
      <c r="N17" s="61"/>
      <c r="O17" s="36"/>
      <c r="P17" s="46"/>
      <c r="Q17" s="48" t="e">
        <f t="shared" si="0"/>
        <v>#REF!</v>
      </c>
      <c r="R17" s="63">
        <f t="shared" si="1"/>
        <v>0</v>
      </c>
      <c r="S17" s="63"/>
    </row>
    <row r="18" spans="2:19" ht="14.25" customHeight="1" outlineLevel="1" x14ac:dyDescent="0.25">
      <c r="B18" s="5" t="e">
        <f>#REF!</f>
        <v>#REF!</v>
      </c>
      <c r="C18" s="67" t="e">
        <f>#REF!</f>
        <v>#REF!</v>
      </c>
      <c r="D18" s="11" t="e">
        <f t="shared" si="2"/>
        <v>#REF!</v>
      </c>
      <c r="E18" s="11" t="e">
        <f>#REF!</f>
        <v>#REF!</v>
      </c>
      <c r="F18" s="11" t="e">
        <f>#REF!</f>
        <v>#REF!</v>
      </c>
      <c r="G18" s="11" t="e">
        <f>#REF!</f>
        <v>#REF!</v>
      </c>
      <c r="H18" s="69" t="str">
        <f>IFERROR(VLOOKUP($B18,#REF!,6,FALSE),"")</f>
        <v/>
      </c>
      <c r="I18" s="32"/>
      <c r="J18" s="33"/>
      <c r="K18" s="33"/>
      <c r="L18" s="34"/>
      <c r="M18" s="61"/>
      <c r="N18" s="61"/>
      <c r="O18" s="36"/>
      <c r="P18" s="46"/>
      <c r="Q18" s="48" t="e">
        <f t="shared" si="0"/>
        <v>#REF!</v>
      </c>
      <c r="R18" s="63">
        <f t="shared" si="1"/>
        <v>0</v>
      </c>
      <c r="S18" s="63"/>
    </row>
    <row r="19" spans="2:19" ht="14.25" customHeight="1" outlineLevel="1" x14ac:dyDescent="0.25">
      <c r="B19" s="5" t="e">
        <f>#REF!</f>
        <v>#REF!</v>
      </c>
      <c r="C19" s="67" t="e">
        <f>#REF!</f>
        <v>#REF!</v>
      </c>
      <c r="D19" s="11" t="e">
        <f t="shared" si="2"/>
        <v>#REF!</v>
      </c>
      <c r="E19" s="11" t="e">
        <f>#REF!</f>
        <v>#REF!</v>
      </c>
      <c r="F19" s="11" t="e">
        <f>#REF!</f>
        <v>#REF!</v>
      </c>
      <c r="G19" s="11" t="e">
        <f>#REF!</f>
        <v>#REF!</v>
      </c>
      <c r="H19" s="69" t="str">
        <f>IFERROR(VLOOKUP($B19,#REF!,6,FALSE),"")</f>
        <v/>
      </c>
      <c r="I19" s="32"/>
      <c r="J19" s="33"/>
      <c r="K19" s="33"/>
      <c r="L19" s="34"/>
      <c r="M19" s="61"/>
      <c r="N19" s="61"/>
      <c r="O19" s="36"/>
      <c r="P19" s="46"/>
      <c r="Q19" s="48" t="e">
        <f t="shared" si="0"/>
        <v>#REF!</v>
      </c>
      <c r="R19" s="63">
        <f t="shared" si="1"/>
        <v>0</v>
      </c>
      <c r="S19" s="63"/>
    </row>
    <row r="20" spans="2:19" ht="14.25" customHeight="1" outlineLevel="1" x14ac:dyDescent="0.25">
      <c r="B20" s="5" t="e">
        <f>#REF!</f>
        <v>#REF!</v>
      </c>
      <c r="C20" s="67" t="e">
        <f>#REF!</f>
        <v>#REF!</v>
      </c>
      <c r="D20" s="11" t="e">
        <f t="shared" si="2"/>
        <v>#REF!</v>
      </c>
      <c r="E20" s="11" t="e">
        <f>#REF!</f>
        <v>#REF!</v>
      </c>
      <c r="F20" s="11" t="e">
        <f>#REF!</f>
        <v>#REF!</v>
      </c>
      <c r="G20" s="11" t="e">
        <f>#REF!</f>
        <v>#REF!</v>
      </c>
      <c r="H20" s="69" t="str">
        <f>IFERROR(VLOOKUP($B20,#REF!,6,FALSE),"")</f>
        <v/>
      </c>
      <c r="I20" s="32"/>
      <c r="J20" s="33"/>
      <c r="K20" s="33"/>
      <c r="L20" s="34"/>
      <c r="M20" s="61"/>
      <c r="N20" s="61"/>
      <c r="O20" s="36"/>
      <c r="P20" s="46"/>
      <c r="Q20" s="48" t="e">
        <f t="shared" si="0"/>
        <v>#REF!</v>
      </c>
      <c r="R20" s="63">
        <f t="shared" si="1"/>
        <v>0</v>
      </c>
      <c r="S20" s="63"/>
    </row>
    <row r="21" spans="2:19" ht="14.25" customHeight="1" outlineLevel="1" thickBot="1" x14ac:dyDescent="0.3">
      <c r="B21" s="50"/>
      <c r="C21" s="68"/>
      <c r="D21" s="51"/>
      <c r="E21" s="51"/>
      <c r="F21" s="51"/>
      <c r="G21" s="51"/>
      <c r="H21" s="51" t="str">
        <f>IFERROR(VLOOKUP($B21,#REF!,6,FALSE),"")</f>
        <v/>
      </c>
      <c r="I21" s="52"/>
      <c r="J21" s="52"/>
      <c r="K21" s="52"/>
      <c r="L21" s="52"/>
      <c r="M21" s="62"/>
      <c r="N21" s="62"/>
      <c r="O21" s="55"/>
      <c r="P21" s="56"/>
      <c r="Q21" s="48">
        <f t="shared" si="0"/>
        <v>0</v>
      </c>
      <c r="R21" s="63">
        <f t="shared" si="1"/>
        <v>0</v>
      </c>
      <c r="S21" s="63"/>
    </row>
    <row r="22" spans="2:19" ht="17.25" customHeight="1" thickBot="1" x14ac:dyDescent="0.3">
      <c r="B22" s="515" t="e">
        <f>+#REF!</f>
        <v>#REF!</v>
      </c>
      <c r="C22" s="516"/>
      <c r="D22" s="517"/>
      <c r="E22" s="517"/>
      <c r="F22" s="517"/>
      <c r="G22" s="518"/>
      <c r="H22" s="72" t="str">
        <f>IFERROR(VLOOKUP($B22,#REF!,6,FALSE),"")</f>
        <v/>
      </c>
      <c r="I22" s="57"/>
      <c r="J22" s="53"/>
      <c r="K22" s="53"/>
      <c r="L22" s="54"/>
      <c r="M22" s="59"/>
      <c r="N22" s="59"/>
      <c r="O22" s="41"/>
      <c r="P22" s="44"/>
      <c r="Q22" s="48" t="e">
        <f t="shared" si="0"/>
        <v>#REF!</v>
      </c>
      <c r="R22" s="63">
        <f t="shared" si="1"/>
        <v>0</v>
      </c>
      <c r="S22" s="63"/>
    </row>
    <row r="23" spans="2:19" ht="14.25" customHeight="1" outlineLevel="1" x14ac:dyDescent="0.25">
      <c r="B23" s="38" t="e">
        <f>#REF!</f>
        <v>#REF!</v>
      </c>
      <c r="C23" s="66" t="e">
        <f>#REF!</f>
        <v>#REF!</v>
      </c>
      <c r="D23" s="39" t="e">
        <f>+B22</f>
        <v>#REF!</v>
      </c>
      <c r="E23" s="39" t="e">
        <f>#REF!</f>
        <v>#REF!</v>
      </c>
      <c r="F23" s="39" t="e">
        <f>#REF!</f>
        <v>#REF!</v>
      </c>
      <c r="G23" s="39" t="e">
        <f>#REF!</f>
        <v>#REF!</v>
      </c>
      <c r="H23" s="70" t="str">
        <f>IFERROR(VLOOKUP($B23,#REF!,6,FALSE),"")</f>
        <v/>
      </c>
      <c r="I23" s="26"/>
      <c r="J23" s="27"/>
      <c r="K23" s="27"/>
      <c r="L23" s="28"/>
      <c r="M23" s="60"/>
      <c r="N23" s="60"/>
      <c r="O23" s="30"/>
      <c r="P23" s="45"/>
      <c r="Q23" s="48" t="e">
        <f t="shared" si="0"/>
        <v>#REF!</v>
      </c>
      <c r="R23" s="63">
        <f t="shared" si="1"/>
        <v>0</v>
      </c>
      <c r="S23" s="63"/>
    </row>
    <row r="24" spans="2:19" ht="14.25" customHeight="1" outlineLevel="1" x14ac:dyDescent="0.25">
      <c r="B24" s="5" t="e">
        <f>#REF!</f>
        <v>#REF!</v>
      </c>
      <c r="C24" s="67" t="e">
        <f>#REF!</f>
        <v>#REF!</v>
      </c>
      <c r="D24" s="11" t="e">
        <f>+D23</f>
        <v>#REF!</v>
      </c>
      <c r="E24" s="11" t="e">
        <f>#REF!</f>
        <v>#REF!</v>
      </c>
      <c r="F24" s="11" t="e">
        <f>#REF!</f>
        <v>#REF!</v>
      </c>
      <c r="G24" s="11" t="e">
        <f>#REF!</f>
        <v>#REF!</v>
      </c>
      <c r="H24" s="69" t="str">
        <f>IFERROR(VLOOKUP($B24,#REF!,6,FALSE),"")</f>
        <v/>
      </c>
      <c r="I24" s="32"/>
      <c r="J24" s="33"/>
      <c r="K24" s="33"/>
      <c r="L24" s="34"/>
      <c r="M24" s="61"/>
      <c r="N24" s="61"/>
      <c r="O24" s="36"/>
      <c r="P24" s="46"/>
      <c r="Q24" s="48" t="e">
        <f t="shared" si="0"/>
        <v>#REF!</v>
      </c>
      <c r="R24" s="63">
        <f t="shared" si="1"/>
        <v>0</v>
      </c>
      <c r="S24" s="63"/>
    </row>
    <row r="25" spans="2:19" ht="14.25" customHeight="1" outlineLevel="1" x14ac:dyDescent="0.25">
      <c r="B25" s="5" t="e">
        <f>#REF!</f>
        <v>#REF!</v>
      </c>
      <c r="C25" s="67" t="e">
        <f>#REF!</f>
        <v>#REF!</v>
      </c>
      <c r="D25" s="11" t="e">
        <f t="shared" ref="D25:D37" si="3">+D24</f>
        <v>#REF!</v>
      </c>
      <c r="E25" s="11" t="e">
        <f>#REF!</f>
        <v>#REF!</v>
      </c>
      <c r="F25" s="11" t="e">
        <f>#REF!</f>
        <v>#REF!</v>
      </c>
      <c r="G25" s="11" t="e">
        <f>#REF!</f>
        <v>#REF!</v>
      </c>
      <c r="H25" s="69" t="str">
        <f>IFERROR(VLOOKUP($B25,#REF!,6,FALSE),"")</f>
        <v/>
      </c>
      <c r="I25" s="32"/>
      <c r="J25" s="33"/>
      <c r="K25" s="33"/>
      <c r="L25" s="34"/>
      <c r="M25" s="61"/>
      <c r="N25" s="61"/>
      <c r="O25" s="36"/>
      <c r="P25" s="46"/>
      <c r="Q25" s="48" t="e">
        <f t="shared" si="0"/>
        <v>#REF!</v>
      </c>
      <c r="R25" s="63">
        <f t="shared" si="1"/>
        <v>0</v>
      </c>
      <c r="S25" s="63"/>
    </row>
    <row r="26" spans="2:19" ht="14.25" customHeight="1" outlineLevel="1" x14ac:dyDescent="0.25">
      <c r="B26" s="5" t="e">
        <f>#REF!</f>
        <v>#REF!</v>
      </c>
      <c r="C26" s="67" t="e">
        <f>#REF!</f>
        <v>#REF!</v>
      </c>
      <c r="D26" s="11" t="e">
        <f t="shared" si="3"/>
        <v>#REF!</v>
      </c>
      <c r="E26" s="11" t="e">
        <f>#REF!</f>
        <v>#REF!</v>
      </c>
      <c r="F26" s="11" t="e">
        <f>#REF!</f>
        <v>#REF!</v>
      </c>
      <c r="G26" s="11" t="e">
        <f>#REF!</f>
        <v>#REF!</v>
      </c>
      <c r="H26" s="69" t="str">
        <f>IFERROR(VLOOKUP($B26,#REF!,6,FALSE),"")</f>
        <v/>
      </c>
      <c r="I26" s="32"/>
      <c r="J26" s="33"/>
      <c r="K26" s="33"/>
      <c r="L26" s="34"/>
      <c r="M26" s="61"/>
      <c r="N26" s="61"/>
      <c r="O26" s="36"/>
      <c r="P26" s="46"/>
      <c r="Q26" s="48" t="e">
        <f t="shared" si="0"/>
        <v>#REF!</v>
      </c>
      <c r="R26" s="63">
        <f t="shared" si="1"/>
        <v>0</v>
      </c>
      <c r="S26" s="63"/>
    </row>
    <row r="27" spans="2:19" ht="14.25" customHeight="1" outlineLevel="1" x14ac:dyDescent="0.25">
      <c r="B27" s="5" t="e">
        <f>#REF!</f>
        <v>#REF!</v>
      </c>
      <c r="C27" s="67" t="e">
        <f>#REF!</f>
        <v>#REF!</v>
      </c>
      <c r="D27" s="11" t="e">
        <f t="shared" si="3"/>
        <v>#REF!</v>
      </c>
      <c r="E27" s="11" t="e">
        <f>#REF!</f>
        <v>#REF!</v>
      </c>
      <c r="F27" s="11" t="e">
        <f>#REF!</f>
        <v>#REF!</v>
      </c>
      <c r="G27" s="11" t="e">
        <f>#REF!</f>
        <v>#REF!</v>
      </c>
      <c r="H27" s="69" t="str">
        <f>IFERROR(VLOOKUP($B27,#REF!,6,FALSE),"")</f>
        <v/>
      </c>
      <c r="I27" s="32"/>
      <c r="J27" s="33"/>
      <c r="K27" s="33"/>
      <c r="L27" s="34"/>
      <c r="M27" s="61"/>
      <c r="N27" s="61"/>
      <c r="O27" s="36"/>
      <c r="P27" s="46"/>
      <c r="Q27" s="48" t="e">
        <f t="shared" si="0"/>
        <v>#REF!</v>
      </c>
      <c r="R27" s="63">
        <f t="shared" si="1"/>
        <v>0</v>
      </c>
      <c r="S27" s="63"/>
    </row>
    <row r="28" spans="2:19" ht="14.25" customHeight="1" outlineLevel="1" x14ac:dyDescent="0.25">
      <c r="B28" s="5" t="e">
        <f>#REF!</f>
        <v>#REF!</v>
      </c>
      <c r="C28" s="67" t="e">
        <f>#REF!</f>
        <v>#REF!</v>
      </c>
      <c r="D28" s="11" t="e">
        <f t="shared" si="3"/>
        <v>#REF!</v>
      </c>
      <c r="E28" s="11" t="e">
        <f>#REF!</f>
        <v>#REF!</v>
      </c>
      <c r="F28" s="11" t="e">
        <f>#REF!</f>
        <v>#REF!</v>
      </c>
      <c r="G28" s="11" t="e">
        <f>#REF!</f>
        <v>#REF!</v>
      </c>
      <c r="H28" s="69" t="str">
        <f>IFERROR(VLOOKUP($B28,#REF!,6,FALSE),"")</f>
        <v/>
      </c>
      <c r="I28" s="32"/>
      <c r="J28" s="33"/>
      <c r="K28" s="33"/>
      <c r="L28" s="34"/>
      <c r="M28" s="61"/>
      <c r="N28" s="61"/>
      <c r="O28" s="36"/>
      <c r="P28" s="46"/>
      <c r="Q28" s="48" t="e">
        <f t="shared" si="0"/>
        <v>#REF!</v>
      </c>
      <c r="R28" s="63">
        <f t="shared" si="1"/>
        <v>0</v>
      </c>
      <c r="S28" s="63"/>
    </row>
    <row r="29" spans="2:19" ht="14.25" customHeight="1" outlineLevel="1" x14ac:dyDescent="0.25">
      <c r="B29" s="5" t="e">
        <f>#REF!</f>
        <v>#REF!</v>
      </c>
      <c r="C29" s="67" t="e">
        <f>#REF!</f>
        <v>#REF!</v>
      </c>
      <c r="D29" s="11" t="e">
        <f t="shared" si="3"/>
        <v>#REF!</v>
      </c>
      <c r="E29" s="11" t="e">
        <f>#REF!</f>
        <v>#REF!</v>
      </c>
      <c r="F29" s="11" t="e">
        <f>#REF!</f>
        <v>#REF!</v>
      </c>
      <c r="G29" s="11" t="e">
        <f>#REF!</f>
        <v>#REF!</v>
      </c>
      <c r="H29" s="69" t="str">
        <f>IFERROR(VLOOKUP($B29,#REF!,6,FALSE),"")</f>
        <v/>
      </c>
      <c r="I29" s="32"/>
      <c r="J29" s="33"/>
      <c r="K29" s="33"/>
      <c r="L29" s="34"/>
      <c r="M29" s="61"/>
      <c r="N29" s="61"/>
      <c r="O29" s="36"/>
      <c r="P29" s="46"/>
      <c r="Q29" s="48" t="e">
        <f t="shared" si="0"/>
        <v>#REF!</v>
      </c>
      <c r="R29" s="63">
        <f t="shared" si="1"/>
        <v>0</v>
      </c>
      <c r="S29" s="63"/>
    </row>
    <row r="30" spans="2:19" ht="14.25" customHeight="1" outlineLevel="1" x14ac:dyDescent="0.25">
      <c r="B30" s="5" t="e">
        <f>#REF!</f>
        <v>#REF!</v>
      </c>
      <c r="C30" s="67" t="e">
        <f>#REF!</f>
        <v>#REF!</v>
      </c>
      <c r="D30" s="11" t="e">
        <f t="shared" si="3"/>
        <v>#REF!</v>
      </c>
      <c r="E30" s="11" t="e">
        <f>#REF!</f>
        <v>#REF!</v>
      </c>
      <c r="F30" s="11" t="e">
        <f>#REF!</f>
        <v>#REF!</v>
      </c>
      <c r="G30" s="11" t="e">
        <f>#REF!</f>
        <v>#REF!</v>
      </c>
      <c r="H30" s="69" t="str">
        <f>IFERROR(VLOOKUP($B30,#REF!,6,FALSE),"")</f>
        <v/>
      </c>
      <c r="I30" s="32"/>
      <c r="J30" s="33"/>
      <c r="K30" s="33"/>
      <c r="L30" s="34"/>
      <c r="M30" s="61"/>
      <c r="N30" s="61"/>
      <c r="O30" s="36"/>
      <c r="P30" s="46"/>
      <c r="Q30" s="48" t="e">
        <f t="shared" si="0"/>
        <v>#REF!</v>
      </c>
      <c r="R30" s="63">
        <f t="shared" si="1"/>
        <v>0</v>
      </c>
      <c r="S30" s="63"/>
    </row>
    <row r="31" spans="2:19" ht="14.25" customHeight="1" outlineLevel="1" x14ac:dyDescent="0.25">
      <c r="B31" s="5" t="e">
        <f>#REF!</f>
        <v>#REF!</v>
      </c>
      <c r="C31" s="67" t="e">
        <f>#REF!</f>
        <v>#REF!</v>
      </c>
      <c r="D31" s="11" t="e">
        <f t="shared" si="3"/>
        <v>#REF!</v>
      </c>
      <c r="E31" s="11" t="e">
        <f>#REF!</f>
        <v>#REF!</v>
      </c>
      <c r="F31" s="11" t="e">
        <f>#REF!</f>
        <v>#REF!</v>
      </c>
      <c r="G31" s="11" t="e">
        <f>#REF!</f>
        <v>#REF!</v>
      </c>
      <c r="H31" s="69" t="str">
        <f>IFERROR(VLOOKUP($B31,#REF!,6,FALSE),"")</f>
        <v/>
      </c>
      <c r="I31" s="32"/>
      <c r="J31" s="33"/>
      <c r="K31" s="33"/>
      <c r="L31" s="34"/>
      <c r="M31" s="61"/>
      <c r="N31" s="61"/>
      <c r="O31" s="36"/>
      <c r="P31" s="46"/>
      <c r="Q31" s="48" t="e">
        <f t="shared" si="0"/>
        <v>#REF!</v>
      </c>
      <c r="R31" s="63">
        <f t="shared" si="1"/>
        <v>0</v>
      </c>
      <c r="S31" s="63"/>
    </row>
    <row r="32" spans="2:19" ht="14.25" customHeight="1" outlineLevel="1" x14ac:dyDescent="0.25">
      <c r="B32" s="5" t="e">
        <f>#REF!</f>
        <v>#REF!</v>
      </c>
      <c r="C32" s="67" t="e">
        <f>#REF!</f>
        <v>#REF!</v>
      </c>
      <c r="D32" s="11" t="e">
        <f t="shared" si="3"/>
        <v>#REF!</v>
      </c>
      <c r="E32" s="11" t="e">
        <f>#REF!</f>
        <v>#REF!</v>
      </c>
      <c r="F32" s="11" t="e">
        <f>#REF!</f>
        <v>#REF!</v>
      </c>
      <c r="G32" s="11" t="e">
        <f>#REF!</f>
        <v>#REF!</v>
      </c>
      <c r="H32" s="69" t="str">
        <f>IFERROR(VLOOKUP($B32,#REF!,6,FALSE),"")</f>
        <v/>
      </c>
      <c r="I32" s="32"/>
      <c r="J32" s="33"/>
      <c r="K32" s="33"/>
      <c r="L32" s="34"/>
      <c r="M32" s="61"/>
      <c r="N32" s="61"/>
      <c r="O32" s="36"/>
      <c r="P32" s="46"/>
      <c r="Q32" s="48" t="e">
        <f t="shared" si="0"/>
        <v>#REF!</v>
      </c>
      <c r="R32" s="63">
        <f t="shared" si="1"/>
        <v>0</v>
      </c>
      <c r="S32" s="63"/>
    </row>
    <row r="33" spans="2:19" ht="14.25" customHeight="1" outlineLevel="1" x14ac:dyDescent="0.25">
      <c r="B33" s="5" t="e">
        <f>#REF!</f>
        <v>#REF!</v>
      </c>
      <c r="C33" s="67" t="e">
        <f>#REF!</f>
        <v>#REF!</v>
      </c>
      <c r="D33" s="11" t="e">
        <f t="shared" si="3"/>
        <v>#REF!</v>
      </c>
      <c r="E33" s="11" t="e">
        <f>#REF!</f>
        <v>#REF!</v>
      </c>
      <c r="F33" s="11" t="e">
        <f>#REF!</f>
        <v>#REF!</v>
      </c>
      <c r="G33" s="11" t="e">
        <f>#REF!</f>
        <v>#REF!</v>
      </c>
      <c r="H33" s="69" t="str">
        <f>IFERROR(VLOOKUP($B33,#REF!,6,FALSE),"")</f>
        <v/>
      </c>
      <c r="I33" s="32"/>
      <c r="J33" s="33"/>
      <c r="K33" s="33"/>
      <c r="L33" s="34"/>
      <c r="M33" s="61"/>
      <c r="N33" s="61"/>
      <c r="O33" s="36"/>
      <c r="P33" s="46"/>
      <c r="Q33" s="48" t="e">
        <f t="shared" si="0"/>
        <v>#REF!</v>
      </c>
      <c r="R33" s="63">
        <f t="shared" si="1"/>
        <v>0</v>
      </c>
      <c r="S33" s="63"/>
    </row>
    <row r="34" spans="2:19" ht="14.25" customHeight="1" outlineLevel="1" x14ac:dyDescent="0.25">
      <c r="B34" s="5" t="e">
        <f>#REF!</f>
        <v>#REF!</v>
      </c>
      <c r="C34" s="67" t="e">
        <f>#REF!</f>
        <v>#REF!</v>
      </c>
      <c r="D34" s="11" t="e">
        <f t="shared" si="3"/>
        <v>#REF!</v>
      </c>
      <c r="E34" s="11" t="e">
        <f>#REF!</f>
        <v>#REF!</v>
      </c>
      <c r="F34" s="11" t="e">
        <f>#REF!</f>
        <v>#REF!</v>
      </c>
      <c r="G34" s="11" t="e">
        <f>#REF!</f>
        <v>#REF!</v>
      </c>
      <c r="H34" s="69" t="str">
        <f>IFERROR(VLOOKUP($B34,#REF!,6,FALSE),"")</f>
        <v/>
      </c>
      <c r="I34" s="32"/>
      <c r="J34" s="33"/>
      <c r="K34" s="33"/>
      <c r="L34" s="34"/>
      <c r="M34" s="61"/>
      <c r="N34" s="61"/>
      <c r="O34" s="36"/>
      <c r="P34" s="46"/>
      <c r="Q34" s="48" t="e">
        <f t="shared" si="0"/>
        <v>#REF!</v>
      </c>
      <c r="R34" s="63">
        <f t="shared" si="1"/>
        <v>0</v>
      </c>
      <c r="S34" s="63"/>
    </row>
    <row r="35" spans="2:19" ht="14.25" customHeight="1" outlineLevel="1" x14ac:dyDescent="0.25">
      <c r="B35" s="5" t="e">
        <f>#REF!</f>
        <v>#REF!</v>
      </c>
      <c r="C35" s="67" t="e">
        <f>#REF!</f>
        <v>#REF!</v>
      </c>
      <c r="D35" s="11" t="e">
        <f t="shared" si="3"/>
        <v>#REF!</v>
      </c>
      <c r="E35" s="11" t="e">
        <f>#REF!</f>
        <v>#REF!</v>
      </c>
      <c r="F35" s="11" t="e">
        <f>#REF!</f>
        <v>#REF!</v>
      </c>
      <c r="G35" s="11" t="e">
        <f>#REF!</f>
        <v>#REF!</v>
      </c>
      <c r="H35" s="69" t="str">
        <f>IFERROR(VLOOKUP($B35,#REF!,6,FALSE),"")</f>
        <v/>
      </c>
      <c r="I35" s="32"/>
      <c r="J35" s="33"/>
      <c r="K35" s="33"/>
      <c r="L35" s="34"/>
      <c r="M35" s="61"/>
      <c r="N35" s="61"/>
      <c r="O35" s="36"/>
      <c r="P35" s="46"/>
      <c r="Q35" s="48" t="e">
        <f t="shared" si="0"/>
        <v>#REF!</v>
      </c>
      <c r="R35" s="63">
        <f t="shared" si="1"/>
        <v>0</v>
      </c>
      <c r="S35" s="63"/>
    </row>
    <row r="36" spans="2:19" ht="14.25" customHeight="1" outlineLevel="1" x14ac:dyDescent="0.25">
      <c r="B36" s="5" t="e">
        <f>#REF!</f>
        <v>#REF!</v>
      </c>
      <c r="C36" s="67" t="e">
        <f>#REF!</f>
        <v>#REF!</v>
      </c>
      <c r="D36" s="11" t="e">
        <f t="shared" si="3"/>
        <v>#REF!</v>
      </c>
      <c r="E36" s="11" t="e">
        <f>#REF!</f>
        <v>#REF!</v>
      </c>
      <c r="F36" s="11" t="e">
        <f>#REF!</f>
        <v>#REF!</v>
      </c>
      <c r="G36" s="11" t="e">
        <f>#REF!</f>
        <v>#REF!</v>
      </c>
      <c r="H36" s="69" t="str">
        <f>IFERROR(VLOOKUP($B36,#REF!,6,FALSE),"")</f>
        <v/>
      </c>
      <c r="I36" s="32"/>
      <c r="J36" s="33"/>
      <c r="K36" s="33"/>
      <c r="L36" s="34"/>
      <c r="M36" s="61"/>
      <c r="N36" s="61"/>
      <c r="O36" s="36"/>
      <c r="P36" s="46"/>
      <c r="Q36" s="48" t="e">
        <f t="shared" si="0"/>
        <v>#REF!</v>
      </c>
      <c r="R36" s="63">
        <f t="shared" si="1"/>
        <v>0</v>
      </c>
      <c r="S36" s="63"/>
    </row>
    <row r="37" spans="2:19" ht="14.25" customHeight="1" outlineLevel="1" x14ac:dyDescent="0.25">
      <c r="B37" s="5" t="e">
        <f>#REF!</f>
        <v>#REF!</v>
      </c>
      <c r="C37" s="67" t="e">
        <f>#REF!</f>
        <v>#REF!</v>
      </c>
      <c r="D37" s="11" t="e">
        <f t="shared" si="3"/>
        <v>#REF!</v>
      </c>
      <c r="E37" s="11" t="e">
        <f>#REF!</f>
        <v>#REF!</v>
      </c>
      <c r="F37" s="11" t="e">
        <f>#REF!</f>
        <v>#REF!</v>
      </c>
      <c r="G37" s="11" t="e">
        <f>#REF!</f>
        <v>#REF!</v>
      </c>
      <c r="H37" s="69" t="str">
        <f>IFERROR(VLOOKUP($B37,#REF!,6,FALSE),"")</f>
        <v/>
      </c>
      <c r="I37" s="32"/>
      <c r="J37" s="33"/>
      <c r="K37" s="33"/>
      <c r="L37" s="34"/>
      <c r="M37" s="61"/>
      <c r="N37" s="61"/>
      <c r="O37" s="36"/>
      <c r="P37" s="46"/>
      <c r="Q37" s="48" t="e">
        <f t="shared" si="0"/>
        <v>#REF!</v>
      </c>
      <c r="R37" s="63">
        <f t="shared" si="1"/>
        <v>0</v>
      </c>
      <c r="S37" s="63"/>
    </row>
    <row r="38" spans="2:19" ht="14.25" customHeight="1" outlineLevel="1" thickBot="1" x14ac:dyDescent="0.3">
      <c r="B38" s="50"/>
      <c r="C38" s="68"/>
      <c r="D38" s="51"/>
      <c r="E38" s="51"/>
      <c r="F38" s="51"/>
      <c r="G38" s="51"/>
      <c r="H38" s="51"/>
      <c r="I38" s="52"/>
      <c r="J38" s="52"/>
      <c r="K38" s="52"/>
      <c r="L38" s="52"/>
      <c r="M38" s="62"/>
      <c r="N38" s="62"/>
      <c r="O38" s="55"/>
      <c r="P38" s="56"/>
      <c r="Q38" s="48">
        <f t="shared" si="0"/>
        <v>0</v>
      </c>
      <c r="R38" s="63">
        <f t="shared" si="1"/>
        <v>0</v>
      </c>
      <c r="S38" s="63"/>
    </row>
    <row r="39" spans="2:19" ht="17.25" customHeight="1" thickBot="1" x14ac:dyDescent="0.3">
      <c r="B39" s="515" t="e">
        <f>+#REF!</f>
        <v>#REF!</v>
      </c>
      <c r="C39" s="516"/>
      <c r="D39" s="517"/>
      <c r="E39" s="517"/>
      <c r="F39" s="517"/>
      <c r="G39" s="518"/>
      <c r="H39" s="72" t="str">
        <f>IFERROR(VLOOKUP($B39,#REF!,6,FALSE),"")</f>
        <v/>
      </c>
      <c r="I39" s="57"/>
      <c r="J39" s="53"/>
      <c r="K39" s="53"/>
      <c r="L39" s="54"/>
      <c r="M39" s="59"/>
      <c r="N39" s="59"/>
      <c r="O39" s="41"/>
      <c r="P39" s="44"/>
      <c r="Q39" s="48" t="e">
        <f t="shared" si="0"/>
        <v>#REF!</v>
      </c>
      <c r="R39" s="63">
        <f t="shared" si="1"/>
        <v>0</v>
      </c>
      <c r="S39" s="63"/>
    </row>
    <row r="40" spans="2:19" ht="14.25" customHeight="1" outlineLevel="1" x14ac:dyDescent="0.25">
      <c r="B40" s="38" t="e">
        <f>#REF!</f>
        <v>#REF!</v>
      </c>
      <c r="C40" s="66" t="e">
        <f>#REF!</f>
        <v>#REF!</v>
      </c>
      <c r="D40" s="39" t="e">
        <f>+B39</f>
        <v>#REF!</v>
      </c>
      <c r="E40" s="39" t="e">
        <f>#REF!</f>
        <v>#REF!</v>
      </c>
      <c r="F40" s="39" t="e">
        <f>#REF!</f>
        <v>#REF!</v>
      </c>
      <c r="G40" s="39" t="e">
        <f>#REF!</f>
        <v>#REF!</v>
      </c>
      <c r="H40" s="70" t="str">
        <f>IFERROR(VLOOKUP($B40,#REF!,6,FALSE),"")</f>
        <v/>
      </c>
      <c r="I40" s="26"/>
      <c r="J40" s="27"/>
      <c r="K40" s="27"/>
      <c r="L40" s="28"/>
      <c r="M40" s="60"/>
      <c r="N40" s="60"/>
      <c r="O40" s="30"/>
      <c r="P40" s="45"/>
      <c r="Q40" s="48" t="e">
        <f t="shared" si="0"/>
        <v>#REF!</v>
      </c>
      <c r="R40" s="63">
        <f t="shared" si="1"/>
        <v>0</v>
      </c>
      <c r="S40" s="63"/>
    </row>
    <row r="41" spans="2:19" ht="14.25" customHeight="1" outlineLevel="1" x14ac:dyDescent="0.25">
      <c r="B41" s="5" t="e">
        <f>#REF!</f>
        <v>#REF!</v>
      </c>
      <c r="C41" s="67" t="e">
        <f>#REF!</f>
        <v>#REF!</v>
      </c>
      <c r="D41" s="11" t="e">
        <f>+D40</f>
        <v>#REF!</v>
      </c>
      <c r="E41" s="11" t="e">
        <f>#REF!</f>
        <v>#REF!</v>
      </c>
      <c r="F41" s="11" t="e">
        <f>#REF!</f>
        <v>#REF!</v>
      </c>
      <c r="G41" s="11" t="e">
        <f>#REF!</f>
        <v>#REF!</v>
      </c>
      <c r="H41" s="69" t="str">
        <f>IFERROR(VLOOKUP($B41,#REF!,6,FALSE),"")</f>
        <v/>
      </c>
      <c r="I41" s="32"/>
      <c r="J41" s="33"/>
      <c r="K41" s="33"/>
      <c r="L41" s="34"/>
      <c r="M41" s="61"/>
      <c r="N41" s="61"/>
      <c r="O41" s="36"/>
      <c r="P41" s="46"/>
      <c r="Q41" s="48" t="e">
        <f t="shared" si="0"/>
        <v>#REF!</v>
      </c>
      <c r="R41" s="63">
        <f t="shared" si="1"/>
        <v>0</v>
      </c>
      <c r="S41" s="63"/>
    </row>
    <row r="42" spans="2:19" ht="14.25" customHeight="1" outlineLevel="1" x14ac:dyDescent="0.25">
      <c r="B42" s="5" t="e">
        <f>#REF!</f>
        <v>#REF!</v>
      </c>
      <c r="C42" s="67" t="e">
        <f>#REF!</f>
        <v>#REF!</v>
      </c>
      <c r="D42" s="11" t="e">
        <f t="shared" ref="D42:D54" si="4">+D41</f>
        <v>#REF!</v>
      </c>
      <c r="E42" s="11" t="e">
        <f>#REF!</f>
        <v>#REF!</v>
      </c>
      <c r="F42" s="11" t="e">
        <f>#REF!</f>
        <v>#REF!</v>
      </c>
      <c r="G42" s="11" t="e">
        <f>#REF!</f>
        <v>#REF!</v>
      </c>
      <c r="H42" s="69" t="str">
        <f>IFERROR(VLOOKUP($B42,#REF!,6,FALSE),"")</f>
        <v/>
      </c>
      <c r="I42" s="32"/>
      <c r="J42" s="33"/>
      <c r="K42" s="33"/>
      <c r="L42" s="34"/>
      <c r="M42" s="61"/>
      <c r="N42" s="61"/>
      <c r="O42" s="36"/>
      <c r="P42" s="46"/>
      <c r="Q42" s="48" t="e">
        <f t="shared" si="0"/>
        <v>#REF!</v>
      </c>
      <c r="R42" s="63">
        <f t="shared" si="1"/>
        <v>0</v>
      </c>
      <c r="S42" s="63"/>
    </row>
    <row r="43" spans="2:19" ht="14.25" customHeight="1" outlineLevel="1" x14ac:dyDescent="0.25">
      <c r="B43" s="5" t="e">
        <f>#REF!</f>
        <v>#REF!</v>
      </c>
      <c r="C43" s="67" t="e">
        <f>#REF!</f>
        <v>#REF!</v>
      </c>
      <c r="D43" s="11" t="e">
        <f t="shared" si="4"/>
        <v>#REF!</v>
      </c>
      <c r="E43" s="11" t="e">
        <f>#REF!</f>
        <v>#REF!</v>
      </c>
      <c r="F43" s="11" t="e">
        <f>#REF!</f>
        <v>#REF!</v>
      </c>
      <c r="G43" s="11" t="e">
        <f>#REF!</f>
        <v>#REF!</v>
      </c>
      <c r="H43" s="69" t="str">
        <f>IFERROR(VLOOKUP($B43,#REF!,6,FALSE),"")</f>
        <v/>
      </c>
      <c r="I43" s="32"/>
      <c r="J43" s="33"/>
      <c r="K43" s="33"/>
      <c r="L43" s="34"/>
      <c r="M43" s="61"/>
      <c r="N43" s="61"/>
      <c r="O43" s="36"/>
      <c r="P43" s="46"/>
      <c r="Q43" s="48" t="e">
        <f t="shared" si="0"/>
        <v>#REF!</v>
      </c>
      <c r="R43" s="63">
        <f t="shared" si="1"/>
        <v>0</v>
      </c>
      <c r="S43" s="63"/>
    </row>
    <row r="44" spans="2:19" ht="14.25" customHeight="1" outlineLevel="1" x14ac:dyDescent="0.25">
      <c r="B44" s="5" t="e">
        <f>#REF!</f>
        <v>#REF!</v>
      </c>
      <c r="C44" s="67" t="e">
        <f>#REF!</f>
        <v>#REF!</v>
      </c>
      <c r="D44" s="11" t="e">
        <f t="shared" si="4"/>
        <v>#REF!</v>
      </c>
      <c r="E44" s="11" t="e">
        <f>#REF!</f>
        <v>#REF!</v>
      </c>
      <c r="F44" s="11" t="e">
        <f>#REF!</f>
        <v>#REF!</v>
      </c>
      <c r="G44" s="11" t="e">
        <f>#REF!</f>
        <v>#REF!</v>
      </c>
      <c r="H44" s="69" t="str">
        <f>IFERROR(VLOOKUP($B44,#REF!,6,FALSE),"")</f>
        <v/>
      </c>
      <c r="I44" s="32"/>
      <c r="J44" s="33"/>
      <c r="K44" s="33"/>
      <c r="L44" s="34"/>
      <c r="M44" s="61"/>
      <c r="N44" s="61"/>
      <c r="O44" s="36"/>
      <c r="P44" s="46"/>
      <c r="Q44" s="48" t="e">
        <f t="shared" si="0"/>
        <v>#REF!</v>
      </c>
      <c r="R44" s="63">
        <f t="shared" si="1"/>
        <v>0</v>
      </c>
      <c r="S44" s="63"/>
    </row>
    <row r="45" spans="2:19" ht="14.25" customHeight="1" outlineLevel="1" x14ac:dyDescent="0.25">
      <c r="B45" s="5" t="e">
        <f>#REF!</f>
        <v>#REF!</v>
      </c>
      <c r="C45" s="67" t="e">
        <f>#REF!</f>
        <v>#REF!</v>
      </c>
      <c r="D45" s="11" t="e">
        <f t="shared" si="4"/>
        <v>#REF!</v>
      </c>
      <c r="E45" s="11" t="e">
        <f>#REF!</f>
        <v>#REF!</v>
      </c>
      <c r="F45" s="11" t="e">
        <f>#REF!</f>
        <v>#REF!</v>
      </c>
      <c r="G45" s="11" t="e">
        <f>#REF!</f>
        <v>#REF!</v>
      </c>
      <c r="H45" s="69" t="str">
        <f>IFERROR(VLOOKUP($B45,#REF!,6,FALSE),"")</f>
        <v/>
      </c>
      <c r="I45" s="32"/>
      <c r="J45" s="33"/>
      <c r="K45" s="33"/>
      <c r="L45" s="34"/>
      <c r="M45" s="61"/>
      <c r="N45" s="61"/>
      <c r="O45" s="36"/>
      <c r="P45" s="46"/>
      <c r="Q45" s="48" t="e">
        <f t="shared" si="0"/>
        <v>#REF!</v>
      </c>
      <c r="R45" s="63">
        <f t="shared" si="1"/>
        <v>0</v>
      </c>
      <c r="S45" s="63"/>
    </row>
    <row r="46" spans="2:19" ht="14.25" customHeight="1" outlineLevel="1" x14ac:dyDescent="0.25">
      <c r="B46" s="5" t="e">
        <f>#REF!</f>
        <v>#REF!</v>
      </c>
      <c r="C46" s="67" t="e">
        <f>#REF!</f>
        <v>#REF!</v>
      </c>
      <c r="D46" s="11" t="e">
        <f t="shared" si="4"/>
        <v>#REF!</v>
      </c>
      <c r="E46" s="11" t="e">
        <f>#REF!</f>
        <v>#REF!</v>
      </c>
      <c r="F46" s="11" t="e">
        <f>#REF!</f>
        <v>#REF!</v>
      </c>
      <c r="G46" s="11" t="e">
        <f>#REF!</f>
        <v>#REF!</v>
      </c>
      <c r="H46" s="69" t="str">
        <f>IFERROR(VLOOKUP($B46,#REF!,6,FALSE),"")</f>
        <v/>
      </c>
      <c r="I46" s="32"/>
      <c r="J46" s="33"/>
      <c r="K46" s="33"/>
      <c r="L46" s="34"/>
      <c r="M46" s="61"/>
      <c r="N46" s="61"/>
      <c r="O46" s="36"/>
      <c r="P46" s="46"/>
      <c r="Q46" s="48" t="e">
        <f t="shared" si="0"/>
        <v>#REF!</v>
      </c>
      <c r="R46" s="63">
        <f t="shared" si="1"/>
        <v>0</v>
      </c>
      <c r="S46" s="63"/>
    </row>
    <row r="47" spans="2:19" ht="14.25" customHeight="1" outlineLevel="1" x14ac:dyDescent="0.25">
      <c r="B47" s="5" t="e">
        <f>#REF!</f>
        <v>#REF!</v>
      </c>
      <c r="C47" s="67" t="e">
        <f>#REF!</f>
        <v>#REF!</v>
      </c>
      <c r="D47" s="11" t="e">
        <f t="shared" si="4"/>
        <v>#REF!</v>
      </c>
      <c r="E47" s="11" t="e">
        <f>#REF!</f>
        <v>#REF!</v>
      </c>
      <c r="F47" s="11" t="e">
        <f>#REF!</f>
        <v>#REF!</v>
      </c>
      <c r="G47" s="11" t="e">
        <f>#REF!</f>
        <v>#REF!</v>
      </c>
      <c r="H47" s="69" t="str">
        <f>IFERROR(VLOOKUP($B47,#REF!,6,FALSE),"")</f>
        <v/>
      </c>
      <c r="I47" s="32"/>
      <c r="J47" s="33"/>
      <c r="K47" s="33"/>
      <c r="L47" s="34"/>
      <c r="M47" s="61"/>
      <c r="N47" s="61"/>
      <c r="O47" s="36"/>
      <c r="P47" s="46"/>
      <c r="Q47" s="48" t="e">
        <f t="shared" si="0"/>
        <v>#REF!</v>
      </c>
      <c r="R47" s="63">
        <f t="shared" si="1"/>
        <v>0</v>
      </c>
      <c r="S47" s="63"/>
    </row>
    <row r="48" spans="2:19" ht="14.25" customHeight="1" outlineLevel="1" x14ac:dyDescent="0.25">
      <c r="B48" s="5" t="e">
        <f>#REF!</f>
        <v>#REF!</v>
      </c>
      <c r="C48" s="67" t="e">
        <f>#REF!</f>
        <v>#REF!</v>
      </c>
      <c r="D48" s="11" t="e">
        <f t="shared" si="4"/>
        <v>#REF!</v>
      </c>
      <c r="E48" s="11" t="e">
        <f>#REF!</f>
        <v>#REF!</v>
      </c>
      <c r="F48" s="11" t="e">
        <f>#REF!</f>
        <v>#REF!</v>
      </c>
      <c r="G48" s="11" t="e">
        <f>#REF!</f>
        <v>#REF!</v>
      </c>
      <c r="H48" s="69" t="str">
        <f>IFERROR(VLOOKUP($B48,#REF!,6,FALSE),"")</f>
        <v/>
      </c>
      <c r="I48" s="32"/>
      <c r="J48" s="33"/>
      <c r="K48" s="33"/>
      <c r="L48" s="34"/>
      <c r="M48" s="61"/>
      <c r="N48" s="61"/>
      <c r="O48" s="36"/>
      <c r="P48" s="46"/>
      <c r="Q48" s="48" t="e">
        <f t="shared" si="0"/>
        <v>#REF!</v>
      </c>
      <c r="R48" s="63">
        <f t="shared" si="1"/>
        <v>0</v>
      </c>
      <c r="S48" s="63"/>
    </row>
    <row r="49" spans="2:19" ht="14.25" customHeight="1" outlineLevel="1" x14ac:dyDescent="0.25">
      <c r="B49" s="5" t="e">
        <f>#REF!</f>
        <v>#REF!</v>
      </c>
      <c r="C49" s="67" t="e">
        <f>#REF!</f>
        <v>#REF!</v>
      </c>
      <c r="D49" s="11" t="e">
        <f t="shared" si="4"/>
        <v>#REF!</v>
      </c>
      <c r="E49" s="11" t="e">
        <f>#REF!</f>
        <v>#REF!</v>
      </c>
      <c r="F49" s="11" t="e">
        <f>#REF!</f>
        <v>#REF!</v>
      </c>
      <c r="G49" s="11" t="e">
        <f>#REF!</f>
        <v>#REF!</v>
      </c>
      <c r="H49" s="69" t="str">
        <f>IFERROR(VLOOKUP($B49,#REF!,6,FALSE),"")</f>
        <v/>
      </c>
      <c r="I49" s="32"/>
      <c r="J49" s="33"/>
      <c r="K49" s="33"/>
      <c r="L49" s="34"/>
      <c r="M49" s="61"/>
      <c r="N49" s="61"/>
      <c r="O49" s="36"/>
      <c r="P49" s="46"/>
      <c r="Q49" s="48" t="e">
        <f t="shared" si="0"/>
        <v>#REF!</v>
      </c>
      <c r="R49" s="63">
        <f t="shared" si="1"/>
        <v>0</v>
      </c>
      <c r="S49" s="63"/>
    </row>
    <row r="50" spans="2:19" ht="14.25" customHeight="1" outlineLevel="1" x14ac:dyDescent="0.25">
      <c r="B50" s="5" t="e">
        <f>#REF!</f>
        <v>#REF!</v>
      </c>
      <c r="C50" s="67" t="e">
        <f>#REF!</f>
        <v>#REF!</v>
      </c>
      <c r="D50" s="11" t="e">
        <f t="shared" si="4"/>
        <v>#REF!</v>
      </c>
      <c r="E50" s="11" t="e">
        <f>#REF!</f>
        <v>#REF!</v>
      </c>
      <c r="F50" s="11" t="e">
        <f>#REF!</f>
        <v>#REF!</v>
      </c>
      <c r="G50" s="11" t="e">
        <f>#REF!</f>
        <v>#REF!</v>
      </c>
      <c r="H50" s="69" t="str">
        <f>IFERROR(VLOOKUP($B50,#REF!,6,FALSE),"")</f>
        <v/>
      </c>
      <c r="I50" s="32"/>
      <c r="J50" s="33"/>
      <c r="K50" s="33"/>
      <c r="L50" s="34"/>
      <c r="M50" s="61"/>
      <c r="N50" s="61"/>
      <c r="O50" s="36"/>
      <c r="P50" s="46"/>
      <c r="Q50" s="48" t="e">
        <f t="shared" si="0"/>
        <v>#REF!</v>
      </c>
      <c r="R50" s="63">
        <f t="shared" si="1"/>
        <v>0</v>
      </c>
      <c r="S50" s="63"/>
    </row>
    <row r="51" spans="2:19" ht="14.25" customHeight="1" outlineLevel="1" x14ac:dyDescent="0.25">
      <c r="B51" s="5" t="e">
        <f>#REF!</f>
        <v>#REF!</v>
      </c>
      <c r="C51" s="67" t="e">
        <f>#REF!</f>
        <v>#REF!</v>
      </c>
      <c r="D51" s="11" t="e">
        <f t="shared" si="4"/>
        <v>#REF!</v>
      </c>
      <c r="E51" s="11" t="e">
        <f>#REF!</f>
        <v>#REF!</v>
      </c>
      <c r="F51" s="11" t="e">
        <f>#REF!</f>
        <v>#REF!</v>
      </c>
      <c r="G51" s="11" t="e">
        <f>#REF!</f>
        <v>#REF!</v>
      </c>
      <c r="H51" s="69" t="str">
        <f>IFERROR(VLOOKUP($B51,#REF!,6,FALSE),"")</f>
        <v/>
      </c>
      <c r="I51" s="32"/>
      <c r="J51" s="33"/>
      <c r="K51" s="33"/>
      <c r="L51" s="34"/>
      <c r="M51" s="61"/>
      <c r="N51" s="61"/>
      <c r="O51" s="36"/>
      <c r="P51" s="46"/>
      <c r="Q51" s="48" t="e">
        <f t="shared" si="0"/>
        <v>#REF!</v>
      </c>
      <c r="R51" s="63">
        <f t="shared" si="1"/>
        <v>0</v>
      </c>
      <c r="S51" s="63"/>
    </row>
    <row r="52" spans="2:19" ht="14.25" customHeight="1" outlineLevel="1" x14ac:dyDescent="0.25">
      <c r="B52" s="5" t="e">
        <f>#REF!</f>
        <v>#REF!</v>
      </c>
      <c r="C52" s="67" t="e">
        <f>#REF!</f>
        <v>#REF!</v>
      </c>
      <c r="D52" s="11" t="e">
        <f t="shared" si="4"/>
        <v>#REF!</v>
      </c>
      <c r="E52" s="11" t="e">
        <f>#REF!</f>
        <v>#REF!</v>
      </c>
      <c r="F52" s="11" t="e">
        <f>#REF!</f>
        <v>#REF!</v>
      </c>
      <c r="G52" s="11" t="e">
        <f>#REF!</f>
        <v>#REF!</v>
      </c>
      <c r="H52" s="69" t="str">
        <f>IFERROR(VLOOKUP($B52,#REF!,6,FALSE),"")</f>
        <v/>
      </c>
      <c r="I52" s="32"/>
      <c r="J52" s="33"/>
      <c r="K52" s="33"/>
      <c r="L52" s="34"/>
      <c r="M52" s="61"/>
      <c r="N52" s="61"/>
      <c r="O52" s="36"/>
      <c r="P52" s="46"/>
      <c r="Q52" s="48" t="e">
        <f t="shared" si="0"/>
        <v>#REF!</v>
      </c>
      <c r="R52" s="63">
        <f t="shared" si="1"/>
        <v>0</v>
      </c>
      <c r="S52" s="63"/>
    </row>
    <row r="53" spans="2:19" ht="14.25" customHeight="1" outlineLevel="1" x14ac:dyDescent="0.25">
      <c r="B53" s="5" t="e">
        <f>#REF!</f>
        <v>#REF!</v>
      </c>
      <c r="C53" s="67" t="e">
        <f>#REF!</f>
        <v>#REF!</v>
      </c>
      <c r="D53" s="11" t="e">
        <f t="shared" si="4"/>
        <v>#REF!</v>
      </c>
      <c r="E53" s="11" t="e">
        <f>#REF!</f>
        <v>#REF!</v>
      </c>
      <c r="F53" s="11" t="e">
        <f>#REF!</f>
        <v>#REF!</v>
      </c>
      <c r="G53" s="11" t="e">
        <f>#REF!</f>
        <v>#REF!</v>
      </c>
      <c r="H53" s="69" t="str">
        <f>IFERROR(VLOOKUP($B53,#REF!,6,FALSE),"")</f>
        <v/>
      </c>
      <c r="I53" s="32"/>
      <c r="J53" s="33"/>
      <c r="K53" s="33"/>
      <c r="L53" s="34"/>
      <c r="M53" s="61"/>
      <c r="N53" s="61"/>
      <c r="O53" s="36"/>
      <c r="P53" s="46"/>
      <c r="Q53" s="48" t="e">
        <f t="shared" si="0"/>
        <v>#REF!</v>
      </c>
      <c r="R53" s="63">
        <f t="shared" si="1"/>
        <v>0</v>
      </c>
      <c r="S53" s="63"/>
    </row>
    <row r="54" spans="2:19" ht="14.25" customHeight="1" outlineLevel="1" x14ac:dyDescent="0.25">
      <c r="B54" s="5" t="e">
        <f>#REF!</f>
        <v>#REF!</v>
      </c>
      <c r="C54" s="67" t="e">
        <f>#REF!</f>
        <v>#REF!</v>
      </c>
      <c r="D54" s="11" t="e">
        <f t="shared" si="4"/>
        <v>#REF!</v>
      </c>
      <c r="E54" s="11" t="e">
        <f>#REF!</f>
        <v>#REF!</v>
      </c>
      <c r="F54" s="11" t="e">
        <f>#REF!</f>
        <v>#REF!</v>
      </c>
      <c r="G54" s="11" t="e">
        <f>#REF!</f>
        <v>#REF!</v>
      </c>
      <c r="H54" s="69" t="str">
        <f>IFERROR(VLOOKUP($B54,#REF!,6,FALSE),"")</f>
        <v/>
      </c>
      <c r="I54" s="32"/>
      <c r="J54" s="33"/>
      <c r="K54" s="33"/>
      <c r="L54" s="34"/>
      <c r="M54" s="61"/>
      <c r="N54" s="61"/>
      <c r="O54" s="36"/>
      <c r="P54" s="46"/>
      <c r="Q54" s="48" t="e">
        <f t="shared" si="0"/>
        <v>#REF!</v>
      </c>
      <c r="R54" s="63">
        <f t="shared" si="1"/>
        <v>0</v>
      </c>
      <c r="S54" s="63"/>
    </row>
    <row r="55" spans="2:19" ht="14.25" customHeight="1" outlineLevel="1" thickBot="1" x14ac:dyDescent="0.3">
      <c r="B55" s="50"/>
      <c r="C55" s="68"/>
      <c r="D55" s="51"/>
      <c r="E55" s="51"/>
      <c r="F55" s="51"/>
      <c r="G55" s="51"/>
      <c r="H55" s="51"/>
      <c r="I55" s="52"/>
      <c r="J55" s="52"/>
      <c r="K55" s="52"/>
      <c r="L55" s="52"/>
      <c r="M55" s="62"/>
      <c r="N55" s="62"/>
      <c r="O55" s="55"/>
      <c r="P55" s="56"/>
      <c r="Q55" s="48">
        <f t="shared" si="0"/>
        <v>0</v>
      </c>
      <c r="R55" s="63">
        <f t="shared" si="1"/>
        <v>0</v>
      </c>
      <c r="S55" s="63"/>
    </row>
    <row r="56" spans="2:19" ht="17.25" customHeight="1" thickBot="1" x14ac:dyDescent="0.3">
      <c r="B56" s="515" t="e">
        <f>+#REF!</f>
        <v>#REF!</v>
      </c>
      <c r="C56" s="516"/>
      <c r="D56" s="517"/>
      <c r="E56" s="517"/>
      <c r="F56" s="517"/>
      <c r="G56" s="518"/>
      <c r="H56" s="72" t="str">
        <f>IFERROR(VLOOKUP($B56,#REF!,6,FALSE),"")</f>
        <v/>
      </c>
      <c r="I56" s="57"/>
      <c r="J56" s="53"/>
      <c r="K56" s="53"/>
      <c r="L56" s="54"/>
      <c r="M56" s="59"/>
      <c r="N56" s="59"/>
      <c r="O56" s="41"/>
      <c r="P56" s="44"/>
      <c r="Q56" s="48" t="e">
        <f t="shared" si="0"/>
        <v>#REF!</v>
      </c>
      <c r="R56" s="63">
        <f t="shared" si="1"/>
        <v>0</v>
      </c>
      <c r="S56" s="63"/>
    </row>
    <row r="57" spans="2:19" ht="14.25" customHeight="1" outlineLevel="1" x14ac:dyDescent="0.25">
      <c r="B57" s="38" t="e">
        <f>#REF!</f>
        <v>#REF!</v>
      </c>
      <c r="C57" s="66" t="e">
        <f>#REF!</f>
        <v>#REF!</v>
      </c>
      <c r="D57" s="39" t="e">
        <f>+B56</f>
        <v>#REF!</v>
      </c>
      <c r="E57" s="39" t="e">
        <f>#REF!</f>
        <v>#REF!</v>
      </c>
      <c r="F57" s="39" t="e">
        <f>#REF!</f>
        <v>#REF!</v>
      </c>
      <c r="G57" s="39" t="e">
        <f>#REF!</f>
        <v>#REF!</v>
      </c>
      <c r="H57" s="70" t="str">
        <f>IFERROR(VLOOKUP($B57,#REF!,6,FALSE),"")</f>
        <v/>
      </c>
      <c r="I57" s="26"/>
      <c r="J57" s="27"/>
      <c r="K57" s="27"/>
      <c r="L57" s="28"/>
      <c r="M57" s="60"/>
      <c r="N57" s="60"/>
      <c r="O57" s="30"/>
      <c r="P57" s="45"/>
      <c r="Q57" s="48" t="e">
        <f t="shared" si="0"/>
        <v>#REF!</v>
      </c>
      <c r="R57" s="63">
        <f t="shared" si="1"/>
        <v>0</v>
      </c>
      <c r="S57" s="63"/>
    </row>
    <row r="58" spans="2:19" ht="14.25" customHeight="1" outlineLevel="1" x14ac:dyDescent="0.25">
      <c r="B58" s="5" t="e">
        <f>#REF!</f>
        <v>#REF!</v>
      </c>
      <c r="C58" s="67" t="e">
        <f>#REF!</f>
        <v>#REF!</v>
      </c>
      <c r="D58" s="11" t="e">
        <f>+D57</f>
        <v>#REF!</v>
      </c>
      <c r="E58" s="11" t="e">
        <f>#REF!</f>
        <v>#REF!</v>
      </c>
      <c r="F58" s="11" t="e">
        <f>#REF!</f>
        <v>#REF!</v>
      </c>
      <c r="G58" s="11" t="e">
        <f>#REF!</f>
        <v>#REF!</v>
      </c>
      <c r="H58" s="69" t="str">
        <f>IFERROR(VLOOKUP($B58,#REF!,6,FALSE),"")</f>
        <v/>
      </c>
      <c r="I58" s="32"/>
      <c r="J58" s="33"/>
      <c r="K58" s="33"/>
      <c r="L58" s="34"/>
      <c r="M58" s="61"/>
      <c r="N58" s="61"/>
      <c r="O58" s="36"/>
      <c r="P58" s="46"/>
      <c r="Q58" s="48" t="e">
        <f t="shared" si="0"/>
        <v>#REF!</v>
      </c>
      <c r="R58" s="63">
        <f t="shared" si="1"/>
        <v>0</v>
      </c>
      <c r="S58" s="63"/>
    </row>
    <row r="59" spans="2:19" ht="14.25" customHeight="1" outlineLevel="1" x14ac:dyDescent="0.25">
      <c r="B59" s="5" t="e">
        <f>#REF!</f>
        <v>#REF!</v>
      </c>
      <c r="C59" s="67" t="e">
        <f>#REF!</f>
        <v>#REF!</v>
      </c>
      <c r="D59" s="11" t="e">
        <f t="shared" ref="D59:D71" si="5">+D58</f>
        <v>#REF!</v>
      </c>
      <c r="E59" s="11" t="e">
        <f>#REF!</f>
        <v>#REF!</v>
      </c>
      <c r="F59" s="11" t="e">
        <f>#REF!</f>
        <v>#REF!</v>
      </c>
      <c r="G59" s="11" t="e">
        <f>#REF!</f>
        <v>#REF!</v>
      </c>
      <c r="H59" s="69" t="str">
        <f>IFERROR(VLOOKUP($B59,#REF!,6,FALSE),"")</f>
        <v/>
      </c>
      <c r="I59" s="32"/>
      <c r="J59" s="33"/>
      <c r="K59" s="33"/>
      <c r="L59" s="34"/>
      <c r="M59" s="61"/>
      <c r="N59" s="61"/>
      <c r="O59" s="36"/>
      <c r="P59" s="46"/>
      <c r="Q59" s="48" t="e">
        <f t="shared" si="0"/>
        <v>#REF!</v>
      </c>
      <c r="R59" s="63">
        <f t="shared" si="1"/>
        <v>0</v>
      </c>
      <c r="S59" s="63"/>
    </row>
    <row r="60" spans="2:19" ht="14.25" customHeight="1" outlineLevel="1" x14ac:dyDescent="0.25">
      <c r="B60" s="5" t="e">
        <f>#REF!</f>
        <v>#REF!</v>
      </c>
      <c r="C60" s="67" t="e">
        <f>#REF!</f>
        <v>#REF!</v>
      </c>
      <c r="D60" s="11" t="e">
        <f t="shared" si="5"/>
        <v>#REF!</v>
      </c>
      <c r="E60" s="11" t="e">
        <f>#REF!</f>
        <v>#REF!</v>
      </c>
      <c r="F60" s="11" t="e">
        <f>#REF!</f>
        <v>#REF!</v>
      </c>
      <c r="G60" s="11" t="e">
        <f>#REF!</f>
        <v>#REF!</v>
      </c>
      <c r="H60" s="69" t="str">
        <f>IFERROR(VLOOKUP($B60,#REF!,6,FALSE),"")</f>
        <v/>
      </c>
      <c r="I60" s="32"/>
      <c r="J60" s="33"/>
      <c r="K60" s="33"/>
      <c r="L60" s="34"/>
      <c r="M60" s="61"/>
      <c r="N60" s="61"/>
      <c r="O60" s="36"/>
      <c r="P60" s="46"/>
      <c r="Q60" s="48" t="e">
        <f t="shared" si="0"/>
        <v>#REF!</v>
      </c>
      <c r="R60" s="63">
        <f t="shared" si="1"/>
        <v>0</v>
      </c>
      <c r="S60" s="63"/>
    </row>
    <row r="61" spans="2:19" ht="14.25" customHeight="1" outlineLevel="1" x14ac:dyDescent="0.25">
      <c r="B61" s="5" t="e">
        <f>#REF!</f>
        <v>#REF!</v>
      </c>
      <c r="C61" s="67" t="e">
        <f>#REF!</f>
        <v>#REF!</v>
      </c>
      <c r="D61" s="11" t="e">
        <f t="shared" si="5"/>
        <v>#REF!</v>
      </c>
      <c r="E61" s="11" t="e">
        <f>#REF!</f>
        <v>#REF!</v>
      </c>
      <c r="F61" s="11" t="e">
        <f>#REF!</f>
        <v>#REF!</v>
      </c>
      <c r="G61" s="11" t="e">
        <f>#REF!</f>
        <v>#REF!</v>
      </c>
      <c r="H61" s="69" t="str">
        <f>IFERROR(VLOOKUP($B61,#REF!,6,FALSE),"")</f>
        <v/>
      </c>
      <c r="I61" s="32"/>
      <c r="J61" s="33"/>
      <c r="K61" s="33"/>
      <c r="L61" s="34"/>
      <c r="M61" s="61"/>
      <c r="N61" s="61"/>
      <c r="O61" s="36"/>
      <c r="P61" s="46"/>
      <c r="Q61" s="48" t="e">
        <f t="shared" si="0"/>
        <v>#REF!</v>
      </c>
      <c r="R61" s="63">
        <f t="shared" si="1"/>
        <v>0</v>
      </c>
      <c r="S61" s="63"/>
    </row>
    <row r="62" spans="2:19" ht="14.25" customHeight="1" outlineLevel="1" x14ac:dyDescent="0.25">
      <c r="B62" s="5" t="e">
        <f>#REF!</f>
        <v>#REF!</v>
      </c>
      <c r="C62" s="67" t="e">
        <f>#REF!</f>
        <v>#REF!</v>
      </c>
      <c r="D62" s="11" t="e">
        <f t="shared" si="5"/>
        <v>#REF!</v>
      </c>
      <c r="E62" s="11" t="e">
        <f>#REF!</f>
        <v>#REF!</v>
      </c>
      <c r="F62" s="11" t="e">
        <f>#REF!</f>
        <v>#REF!</v>
      </c>
      <c r="G62" s="11" t="e">
        <f>#REF!</f>
        <v>#REF!</v>
      </c>
      <c r="H62" s="69" t="str">
        <f>IFERROR(VLOOKUP($B62,#REF!,6,FALSE),"")</f>
        <v/>
      </c>
      <c r="I62" s="32"/>
      <c r="J62" s="33"/>
      <c r="K62" s="33"/>
      <c r="L62" s="34"/>
      <c r="M62" s="61"/>
      <c r="N62" s="61"/>
      <c r="O62" s="36"/>
      <c r="P62" s="46"/>
      <c r="Q62" s="48" t="e">
        <f t="shared" si="0"/>
        <v>#REF!</v>
      </c>
      <c r="R62" s="63">
        <f t="shared" si="1"/>
        <v>0</v>
      </c>
      <c r="S62" s="63"/>
    </row>
    <row r="63" spans="2:19" ht="14.25" customHeight="1" outlineLevel="1" x14ac:dyDescent="0.25">
      <c r="B63" s="5" t="e">
        <f>#REF!</f>
        <v>#REF!</v>
      </c>
      <c r="C63" s="67" t="e">
        <f>#REF!</f>
        <v>#REF!</v>
      </c>
      <c r="D63" s="11" t="e">
        <f t="shared" si="5"/>
        <v>#REF!</v>
      </c>
      <c r="E63" s="11" t="e">
        <f>#REF!</f>
        <v>#REF!</v>
      </c>
      <c r="F63" s="11" t="e">
        <f>#REF!</f>
        <v>#REF!</v>
      </c>
      <c r="G63" s="11" t="e">
        <f>#REF!</f>
        <v>#REF!</v>
      </c>
      <c r="H63" s="69" t="str">
        <f>IFERROR(VLOOKUP($B63,#REF!,6,FALSE),"")</f>
        <v/>
      </c>
      <c r="I63" s="32"/>
      <c r="J63" s="33"/>
      <c r="K63" s="33"/>
      <c r="L63" s="34"/>
      <c r="M63" s="61"/>
      <c r="N63" s="61"/>
      <c r="O63" s="36"/>
      <c r="P63" s="46"/>
      <c r="Q63" s="48" t="e">
        <f t="shared" si="0"/>
        <v>#REF!</v>
      </c>
      <c r="R63" s="63">
        <f t="shared" si="1"/>
        <v>0</v>
      </c>
      <c r="S63" s="63"/>
    </row>
    <row r="64" spans="2:19" ht="14.25" customHeight="1" outlineLevel="1" x14ac:dyDescent="0.25">
      <c r="B64" s="5" t="e">
        <f>#REF!</f>
        <v>#REF!</v>
      </c>
      <c r="C64" s="67" t="e">
        <f>#REF!</f>
        <v>#REF!</v>
      </c>
      <c r="D64" s="11" t="e">
        <f t="shared" si="5"/>
        <v>#REF!</v>
      </c>
      <c r="E64" s="11" t="e">
        <f>#REF!</f>
        <v>#REF!</v>
      </c>
      <c r="F64" s="11" t="e">
        <f>#REF!</f>
        <v>#REF!</v>
      </c>
      <c r="G64" s="11" t="e">
        <f>#REF!</f>
        <v>#REF!</v>
      </c>
      <c r="H64" s="69" t="str">
        <f>IFERROR(VLOOKUP($B64,#REF!,6,FALSE),"")</f>
        <v/>
      </c>
      <c r="I64" s="32"/>
      <c r="J64" s="33"/>
      <c r="K64" s="33"/>
      <c r="L64" s="34"/>
      <c r="M64" s="61"/>
      <c r="N64" s="61"/>
      <c r="O64" s="36"/>
      <c r="P64" s="46"/>
      <c r="Q64" s="48" t="e">
        <f t="shared" si="0"/>
        <v>#REF!</v>
      </c>
      <c r="R64" s="63">
        <f t="shared" si="1"/>
        <v>0</v>
      </c>
      <c r="S64" s="63"/>
    </row>
    <row r="65" spans="2:19" ht="14.25" customHeight="1" outlineLevel="1" x14ac:dyDescent="0.25">
      <c r="B65" s="5" t="e">
        <f>#REF!</f>
        <v>#REF!</v>
      </c>
      <c r="C65" s="67" t="e">
        <f>#REF!</f>
        <v>#REF!</v>
      </c>
      <c r="D65" s="11" t="e">
        <f t="shared" si="5"/>
        <v>#REF!</v>
      </c>
      <c r="E65" s="11" t="e">
        <f>#REF!</f>
        <v>#REF!</v>
      </c>
      <c r="F65" s="11" t="e">
        <f>#REF!</f>
        <v>#REF!</v>
      </c>
      <c r="G65" s="11" t="e">
        <f>#REF!</f>
        <v>#REF!</v>
      </c>
      <c r="H65" s="69" t="str">
        <f>IFERROR(VLOOKUP($B65,#REF!,6,FALSE),"")</f>
        <v/>
      </c>
      <c r="I65" s="32"/>
      <c r="J65" s="33"/>
      <c r="K65" s="33"/>
      <c r="L65" s="34"/>
      <c r="M65" s="61"/>
      <c r="N65" s="61"/>
      <c r="O65" s="36"/>
      <c r="P65" s="46"/>
      <c r="Q65" s="48" t="e">
        <f t="shared" si="0"/>
        <v>#REF!</v>
      </c>
      <c r="R65" s="63">
        <f t="shared" si="1"/>
        <v>0</v>
      </c>
      <c r="S65" s="63"/>
    </row>
    <row r="66" spans="2:19" ht="14.25" customHeight="1" outlineLevel="1" x14ac:dyDescent="0.25">
      <c r="B66" s="5" t="e">
        <f>#REF!</f>
        <v>#REF!</v>
      </c>
      <c r="C66" s="67" t="e">
        <f>#REF!</f>
        <v>#REF!</v>
      </c>
      <c r="D66" s="11" t="e">
        <f t="shared" si="5"/>
        <v>#REF!</v>
      </c>
      <c r="E66" s="11" t="e">
        <f>#REF!</f>
        <v>#REF!</v>
      </c>
      <c r="F66" s="11" t="e">
        <f>#REF!</f>
        <v>#REF!</v>
      </c>
      <c r="G66" s="11" t="e">
        <f>#REF!</f>
        <v>#REF!</v>
      </c>
      <c r="H66" s="69" t="str">
        <f>IFERROR(VLOOKUP($B66,#REF!,6,FALSE),"")</f>
        <v/>
      </c>
      <c r="I66" s="32"/>
      <c r="J66" s="33"/>
      <c r="K66" s="33"/>
      <c r="L66" s="34"/>
      <c r="M66" s="61"/>
      <c r="N66" s="61"/>
      <c r="O66" s="36"/>
      <c r="P66" s="46"/>
      <c r="Q66" s="48" t="e">
        <f t="shared" si="0"/>
        <v>#REF!</v>
      </c>
      <c r="R66" s="63">
        <f t="shared" si="1"/>
        <v>0</v>
      </c>
      <c r="S66" s="63"/>
    </row>
    <row r="67" spans="2:19" ht="14.25" customHeight="1" outlineLevel="1" x14ac:dyDescent="0.25">
      <c r="B67" s="5" t="e">
        <f>#REF!</f>
        <v>#REF!</v>
      </c>
      <c r="C67" s="67" t="e">
        <f>#REF!</f>
        <v>#REF!</v>
      </c>
      <c r="D67" s="11" t="e">
        <f t="shared" si="5"/>
        <v>#REF!</v>
      </c>
      <c r="E67" s="11" t="e">
        <f>#REF!</f>
        <v>#REF!</v>
      </c>
      <c r="F67" s="11" t="e">
        <f>#REF!</f>
        <v>#REF!</v>
      </c>
      <c r="G67" s="11" t="e">
        <f>#REF!</f>
        <v>#REF!</v>
      </c>
      <c r="H67" s="69" t="str">
        <f>IFERROR(VLOOKUP($B67,#REF!,6,FALSE),"")</f>
        <v/>
      </c>
      <c r="I67" s="32"/>
      <c r="J67" s="33"/>
      <c r="K67" s="33"/>
      <c r="L67" s="34"/>
      <c r="M67" s="61"/>
      <c r="N67" s="61"/>
      <c r="O67" s="36"/>
      <c r="P67" s="46"/>
      <c r="Q67" s="48" t="e">
        <f t="shared" si="0"/>
        <v>#REF!</v>
      </c>
      <c r="R67" s="63">
        <f t="shared" si="1"/>
        <v>0</v>
      </c>
      <c r="S67" s="63"/>
    </row>
    <row r="68" spans="2:19" ht="14.25" customHeight="1" outlineLevel="1" x14ac:dyDescent="0.25">
      <c r="B68" s="5" t="e">
        <f>#REF!</f>
        <v>#REF!</v>
      </c>
      <c r="C68" s="67" t="e">
        <f>#REF!</f>
        <v>#REF!</v>
      </c>
      <c r="D68" s="11" t="e">
        <f t="shared" si="5"/>
        <v>#REF!</v>
      </c>
      <c r="E68" s="11" t="e">
        <f>#REF!</f>
        <v>#REF!</v>
      </c>
      <c r="F68" s="11" t="e">
        <f>#REF!</f>
        <v>#REF!</v>
      </c>
      <c r="G68" s="11" t="e">
        <f>#REF!</f>
        <v>#REF!</v>
      </c>
      <c r="H68" s="69" t="str">
        <f>IFERROR(VLOOKUP($B68,#REF!,6,FALSE),"")</f>
        <v/>
      </c>
      <c r="I68" s="32"/>
      <c r="J68" s="33"/>
      <c r="K68" s="33"/>
      <c r="L68" s="34"/>
      <c r="M68" s="61"/>
      <c r="N68" s="61"/>
      <c r="O68" s="36"/>
      <c r="P68" s="46"/>
      <c r="Q68" s="48" t="e">
        <f t="shared" si="0"/>
        <v>#REF!</v>
      </c>
      <c r="R68" s="63">
        <f t="shared" si="1"/>
        <v>0</v>
      </c>
      <c r="S68" s="63"/>
    </row>
    <row r="69" spans="2:19" ht="14.25" customHeight="1" outlineLevel="1" x14ac:dyDescent="0.25">
      <c r="B69" s="5" t="e">
        <f>#REF!</f>
        <v>#REF!</v>
      </c>
      <c r="C69" s="67" t="e">
        <f>#REF!</f>
        <v>#REF!</v>
      </c>
      <c r="D69" s="11" t="e">
        <f t="shared" si="5"/>
        <v>#REF!</v>
      </c>
      <c r="E69" s="11" t="e">
        <f>#REF!</f>
        <v>#REF!</v>
      </c>
      <c r="F69" s="11" t="e">
        <f>#REF!</f>
        <v>#REF!</v>
      </c>
      <c r="G69" s="11" t="e">
        <f>#REF!</f>
        <v>#REF!</v>
      </c>
      <c r="H69" s="69" t="str">
        <f>IFERROR(VLOOKUP($B69,#REF!,6,FALSE),"")</f>
        <v/>
      </c>
      <c r="I69" s="32"/>
      <c r="J69" s="33"/>
      <c r="K69" s="33"/>
      <c r="L69" s="34"/>
      <c r="M69" s="61"/>
      <c r="N69" s="61"/>
      <c r="O69" s="36"/>
      <c r="P69" s="46"/>
      <c r="Q69" s="48" t="e">
        <f t="shared" si="0"/>
        <v>#REF!</v>
      </c>
      <c r="R69" s="63">
        <f t="shared" si="1"/>
        <v>0</v>
      </c>
      <c r="S69" s="63"/>
    </row>
    <row r="70" spans="2:19" ht="14.25" customHeight="1" outlineLevel="1" x14ac:dyDescent="0.25">
      <c r="B70" s="5" t="e">
        <f>#REF!</f>
        <v>#REF!</v>
      </c>
      <c r="C70" s="67" t="e">
        <f>#REF!</f>
        <v>#REF!</v>
      </c>
      <c r="D70" s="11" t="e">
        <f t="shared" si="5"/>
        <v>#REF!</v>
      </c>
      <c r="E70" s="11" t="e">
        <f>#REF!</f>
        <v>#REF!</v>
      </c>
      <c r="F70" s="11" t="e">
        <f>#REF!</f>
        <v>#REF!</v>
      </c>
      <c r="G70" s="11" t="e">
        <f>#REF!</f>
        <v>#REF!</v>
      </c>
      <c r="H70" s="69" t="str">
        <f>IFERROR(VLOOKUP($B70,#REF!,6,FALSE),"")</f>
        <v/>
      </c>
      <c r="I70" s="32"/>
      <c r="J70" s="33"/>
      <c r="K70" s="33"/>
      <c r="L70" s="34"/>
      <c r="M70" s="61"/>
      <c r="N70" s="61"/>
      <c r="O70" s="36"/>
      <c r="P70" s="46"/>
      <c r="Q70" s="48" t="e">
        <f t="shared" si="0"/>
        <v>#REF!</v>
      </c>
      <c r="R70" s="63">
        <f t="shared" si="1"/>
        <v>0</v>
      </c>
      <c r="S70" s="63"/>
    </row>
    <row r="71" spans="2:19" ht="14.25" customHeight="1" outlineLevel="1" x14ac:dyDescent="0.25">
      <c r="B71" s="5" t="e">
        <f>#REF!</f>
        <v>#REF!</v>
      </c>
      <c r="C71" s="67" t="e">
        <f>#REF!</f>
        <v>#REF!</v>
      </c>
      <c r="D71" s="11" t="e">
        <f t="shared" si="5"/>
        <v>#REF!</v>
      </c>
      <c r="E71" s="11" t="e">
        <f>#REF!</f>
        <v>#REF!</v>
      </c>
      <c r="F71" s="11" t="e">
        <f>#REF!</f>
        <v>#REF!</v>
      </c>
      <c r="G71" s="11" t="e">
        <f>#REF!</f>
        <v>#REF!</v>
      </c>
      <c r="H71" s="69" t="str">
        <f>IFERROR(VLOOKUP($B71,#REF!,6,FALSE),"")</f>
        <v/>
      </c>
      <c r="I71" s="32"/>
      <c r="J71" s="33"/>
      <c r="K71" s="33"/>
      <c r="L71" s="34"/>
      <c r="M71" s="61"/>
      <c r="N71" s="61"/>
      <c r="O71" s="36"/>
      <c r="P71" s="46"/>
      <c r="Q71" s="48" t="e">
        <f t="shared" ref="Q71:Q134" si="6">+B71</f>
        <v>#REF!</v>
      </c>
      <c r="R71" s="63">
        <f t="shared" ref="R71:R134" si="7">IFERROR(N71-M71-O71,0)</f>
        <v>0</v>
      </c>
      <c r="S71" s="63"/>
    </row>
    <row r="72" spans="2:19" ht="14.25" customHeight="1" outlineLevel="1" thickBot="1" x14ac:dyDescent="0.3">
      <c r="B72" s="50"/>
      <c r="C72" s="68"/>
      <c r="D72" s="51"/>
      <c r="E72" s="51"/>
      <c r="F72" s="51"/>
      <c r="G72" s="51"/>
      <c r="H72" s="51"/>
      <c r="I72" s="52"/>
      <c r="J72" s="52"/>
      <c r="K72" s="52"/>
      <c r="L72" s="52"/>
      <c r="M72" s="62"/>
      <c r="N72" s="62"/>
      <c r="O72" s="55"/>
      <c r="P72" s="56"/>
      <c r="Q72" s="48">
        <f t="shared" si="6"/>
        <v>0</v>
      </c>
      <c r="R72" s="63">
        <f t="shared" si="7"/>
        <v>0</v>
      </c>
      <c r="S72" s="63"/>
    </row>
    <row r="73" spans="2:19" ht="17.25" customHeight="1" thickBot="1" x14ac:dyDescent="0.3">
      <c r="B73" s="515" t="e">
        <f>+#REF!</f>
        <v>#REF!</v>
      </c>
      <c r="C73" s="516"/>
      <c r="D73" s="517"/>
      <c r="E73" s="517"/>
      <c r="F73" s="517"/>
      <c r="G73" s="518"/>
      <c r="H73" s="72" t="str">
        <f>IFERROR(VLOOKUP($B73,#REF!,6,FALSE),"")</f>
        <v/>
      </c>
      <c r="I73" s="57"/>
      <c r="J73" s="53"/>
      <c r="K73" s="53"/>
      <c r="L73" s="54"/>
      <c r="M73" s="59"/>
      <c r="N73" s="59"/>
      <c r="O73" s="41"/>
      <c r="P73" s="44"/>
      <c r="Q73" s="48" t="e">
        <f t="shared" si="6"/>
        <v>#REF!</v>
      </c>
      <c r="R73" s="63">
        <f t="shared" si="7"/>
        <v>0</v>
      </c>
      <c r="S73" s="48"/>
    </row>
    <row r="74" spans="2:19" ht="14.25" customHeight="1" outlineLevel="1" x14ac:dyDescent="0.25">
      <c r="B74" s="38" t="e">
        <f>#REF!</f>
        <v>#REF!</v>
      </c>
      <c r="C74" s="66" t="e">
        <f>#REF!</f>
        <v>#REF!</v>
      </c>
      <c r="D74" s="39" t="e">
        <f>+B73</f>
        <v>#REF!</v>
      </c>
      <c r="E74" s="39" t="e">
        <f>#REF!</f>
        <v>#REF!</v>
      </c>
      <c r="F74" s="39" t="e">
        <f>#REF!</f>
        <v>#REF!</v>
      </c>
      <c r="G74" s="39" t="e">
        <f>#REF!</f>
        <v>#REF!</v>
      </c>
      <c r="H74" s="70" t="str">
        <f>IFERROR(VLOOKUP($B74,#REF!,6,FALSE),"")</f>
        <v/>
      </c>
      <c r="I74" s="26"/>
      <c r="J74" s="27"/>
      <c r="K74" s="27"/>
      <c r="L74" s="28"/>
      <c r="M74" s="60"/>
      <c r="N74" s="60"/>
      <c r="O74" s="30"/>
      <c r="P74" s="45"/>
      <c r="Q74" s="48" t="e">
        <f t="shared" si="6"/>
        <v>#REF!</v>
      </c>
      <c r="R74" s="63">
        <f t="shared" si="7"/>
        <v>0</v>
      </c>
      <c r="S74" s="48"/>
    </row>
    <row r="75" spans="2:19" ht="14.25" customHeight="1" outlineLevel="1" x14ac:dyDescent="0.25">
      <c r="B75" s="5" t="e">
        <f>#REF!</f>
        <v>#REF!</v>
      </c>
      <c r="C75" s="67" t="e">
        <f>#REF!</f>
        <v>#REF!</v>
      </c>
      <c r="D75" s="11" t="e">
        <f>+D74</f>
        <v>#REF!</v>
      </c>
      <c r="E75" s="11" t="e">
        <f>#REF!</f>
        <v>#REF!</v>
      </c>
      <c r="F75" s="11" t="e">
        <f>#REF!</f>
        <v>#REF!</v>
      </c>
      <c r="G75" s="11" t="e">
        <f>#REF!</f>
        <v>#REF!</v>
      </c>
      <c r="H75" s="69" t="str">
        <f>IFERROR(VLOOKUP($B75,#REF!,6,FALSE),"")</f>
        <v/>
      </c>
      <c r="I75" s="32"/>
      <c r="J75" s="33"/>
      <c r="K75" s="33"/>
      <c r="L75" s="34"/>
      <c r="M75" s="61"/>
      <c r="N75" s="61"/>
      <c r="O75" s="36"/>
      <c r="P75" s="46"/>
      <c r="Q75" s="48" t="e">
        <f t="shared" si="6"/>
        <v>#REF!</v>
      </c>
      <c r="R75" s="63">
        <f t="shared" si="7"/>
        <v>0</v>
      </c>
      <c r="S75" s="48"/>
    </row>
    <row r="76" spans="2:19" ht="14.25" customHeight="1" outlineLevel="1" x14ac:dyDescent="0.25">
      <c r="B76" s="5" t="e">
        <f>#REF!</f>
        <v>#REF!</v>
      </c>
      <c r="C76" s="67" t="e">
        <f>#REF!</f>
        <v>#REF!</v>
      </c>
      <c r="D76" s="11" t="e">
        <f t="shared" ref="D76:D88" si="8">+D75</f>
        <v>#REF!</v>
      </c>
      <c r="E76" s="11" t="e">
        <f>#REF!</f>
        <v>#REF!</v>
      </c>
      <c r="F76" s="11" t="e">
        <f>#REF!</f>
        <v>#REF!</v>
      </c>
      <c r="G76" s="11" t="e">
        <f>#REF!</f>
        <v>#REF!</v>
      </c>
      <c r="H76" s="69" t="str">
        <f>IFERROR(VLOOKUP($B76,#REF!,6,FALSE),"")</f>
        <v/>
      </c>
      <c r="I76" s="32"/>
      <c r="J76" s="33"/>
      <c r="K76" s="33"/>
      <c r="L76" s="34"/>
      <c r="M76" s="61"/>
      <c r="N76" s="61"/>
      <c r="O76" s="36"/>
      <c r="P76" s="46"/>
      <c r="Q76" s="48" t="e">
        <f t="shared" si="6"/>
        <v>#REF!</v>
      </c>
      <c r="R76" s="63">
        <f t="shared" si="7"/>
        <v>0</v>
      </c>
      <c r="S76" s="48"/>
    </row>
    <row r="77" spans="2:19" ht="14.25" customHeight="1" outlineLevel="1" x14ac:dyDescent="0.25">
      <c r="B77" s="5" t="e">
        <f>#REF!</f>
        <v>#REF!</v>
      </c>
      <c r="C77" s="67" t="e">
        <f>#REF!</f>
        <v>#REF!</v>
      </c>
      <c r="D77" s="11" t="e">
        <f t="shared" si="8"/>
        <v>#REF!</v>
      </c>
      <c r="E77" s="11" t="e">
        <f>#REF!</f>
        <v>#REF!</v>
      </c>
      <c r="F77" s="11" t="e">
        <f>#REF!</f>
        <v>#REF!</v>
      </c>
      <c r="G77" s="11" t="e">
        <f>#REF!</f>
        <v>#REF!</v>
      </c>
      <c r="H77" s="69" t="str">
        <f>IFERROR(VLOOKUP($B77,#REF!,6,FALSE),"")</f>
        <v/>
      </c>
      <c r="I77" s="32"/>
      <c r="J77" s="33"/>
      <c r="K77" s="33"/>
      <c r="L77" s="34"/>
      <c r="M77" s="61"/>
      <c r="N77" s="61"/>
      <c r="O77" s="36"/>
      <c r="P77" s="46"/>
      <c r="Q77" s="48" t="e">
        <f t="shared" si="6"/>
        <v>#REF!</v>
      </c>
      <c r="R77" s="63">
        <f t="shared" si="7"/>
        <v>0</v>
      </c>
      <c r="S77" s="48"/>
    </row>
    <row r="78" spans="2:19" ht="14.25" customHeight="1" outlineLevel="1" x14ac:dyDescent="0.25">
      <c r="B78" s="5" t="e">
        <f>#REF!</f>
        <v>#REF!</v>
      </c>
      <c r="C78" s="67" t="e">
        <f>#REF!</f>
        <v>#REF!</v>
      </c>
      <c r="D78" s="11" t="e">
        <f t="shared" si="8"/>
        <v>#REF!</v>
      </c>
      <c r="E78" s="11" t="e">
        <f>#REF!</f>
        <v>#REF!</v>
      </c>
      <c r="F78" s="11" t="e">
        <f>#REF!</f>
        <v>#REF!</v>
      </c>
      <c r="G78" s="11" t="e">
        <f>#REF!</f>
        <v>#REF!</v>
      </c>
      <c r="H78" s="69" t="str">
        <f>IFERROR(VLOOKUP($B78,#REF!,6,FALSE),"")</f>
        <v/>
      </c>
      <c r="I78" s="32"/>
      <c r="J78" s="33"/>
      <c r="K78" s="33"/>
      <c r="L78" s="34"/>
      <c r="M78" s="61"/>
      <c r="N78" s="61"/>
      <c r="O78" s="36"/>
      <c r="P78" s="46"/>
      <c r="Q78" s="48" t="e">
        <f t="shared" si="6"/>
        <v>#REF!</v>
      </c>
      <c r="R78" s="63">
        <f t="shared" si="7"/>
        <v>0</v>
      </c>
      <c r="S78" s="48"/>
    </row>
    <row r="79" spans="2:19" ht="14.25" customHeight="1" outlineLevel="1" x14ac:dyDescent="0.25">
      <c r="B79" s="5" t="e">
        <f>#REF!</f>
        <v>#REF!</v>
      </c>
      <c r="C79" s="67" t="e">
        <f>#REF!</f>
        <v>#REF!</v>
      </c>
      <c r="D79" s="11" t="e">
        <f t="shared" si="8"/>
        <v>#REF!</v>
      </c>
      <c r="E79" s="11" t="e">
        <f>#REF!</f>
        <v>#REF!</v>
      </c>
      <c r="F79" s="11" t="e">
        <f>#REF!</f>
        <v>#REF!</v>
      </c>
      <c r="G79" s="11" t="e">
        <f>#REF!</f>
        <v>#REF!</v>
      </c>
      <c r="H79" s="69" t="str">
        <f>IFERROR(VLOOKUP($B79,#REF!,6,FALSE),"")</f>
        <v/>
      </c>
      <c r="I79" s="32"/>
      <c r="J79" s="33"/>
      <c r="K79" s="33"/>
      <c r="L79" s="34"/>
      <c r="M79" s="61"/>
      <c r="N79" s="61"/>
      <c r="O79" s="36"/>
      <c r="P79" s="46"/>
      <c r="Q79" s="48" t="e">
        <f t="shared" si="6"/>
        <v>#REF!</v>
      </c>
      <c r="R79" s="63">
        <f t="shared" si="7"/>
        <v>0</v>
      </c>
      <c r="S79" s="48"/>
    </row>
    <row r="80" spans="2:19" ht="14.25" customHeight="1" outlineLevel="1" x14ac:dyDescent="0.25">
      <c r="B80" s="5" t="e">
        <f>#REF!</f>
        <v>#REF!</v>
      </c>
      <c r="C80" s="67" t="e">
        <f>#REF!</f>
        <v>#REF!</v>
      </c>
      <c r="D80" s="11" t="e">
        <f t="shared" si="8"/>
        <v>#REF!</v>
      </c>
      <c r="E80" s="11" t="e">
        <f>#REF!</f>
        <v>#REF!</v>
      </c>
      <c r="F80" s="11" t="e">
        <f>#REF!</f>
        <v>#REF!</v>
      </c>
      <c r="G80" s="11" t="e">
        <f>#REF!</f>
        <v>#REF!</v>
      </c>
      <c r="H80" s="69" t="str">
        <f>IFERROR(VLOOKUP($B80,#REF!,6,FALSE),"")</f>
        <v/>
      </c>
      <c r="I80" s="32"/>
      <c r="J80" s="33"/>
      <c r="K80" s="33"/>
      <c r="L80" s="34"/>
      <c r="M80" s="61"/>
      <c r="N80" s="61"/>
      <c r="O80" s="36"/>
      <c r="P80" s="46"/>
      <c r="Q80" s="48" t="e">
        <f t="shared" si="6"/>
        <v>#REF!</v>
      </c>
      <c r="R80" s="63">
        <f t="shared" si="7"/>
        <v>0</v>
      </c>
      <c r="S80" s="48"/>
    </row>
    <row r="81" spans="2:19" ht="14.25" customHeight="1" outlineLevel="1" x14ac:dyDescent="0.25">
      <c r="B81" s="5" t="e">
        <f>#REF!</f>
        <v>#REF!</v>
      </c>
      <c r="C81" s="67" t="e">
        <f>#REF!</f>
        <v>#REF!</v>
      </c>
      <c r="D81" s="11" t="e">
        <f t="shared" si="8"/>
        <v>#REF!</v>
      </c>
      <c r="E81" s="11" t="e">
        <f>#REF!</f>
        <v>#REF!</v>
      </c>
      <c r="F81" s="11" t="e">
        <f>#REF!</f>
        <v>#REF!</v>
      </c>
      <c r="G81" s="11" t="e">
        <f>#REF!</f>
        <v>#REF!</v>
      </c>
      <c r="H81" s="69" t="str">
        <f>IFERROR(VLOOKUP($B81,#REF!,6,FALSE),"")</f>
        <v/>
      </c>
      <c r="I81" s="32"/>
      <c r="J81" s="33"/>
      <c r="K81" s="33"/>
      <c r="L81" s="34"/>
      <c r="M81" s="61"/>
      <c r="N81" s="61"/>
      <c r="O81" s="36"/>
      <c r="P81" s="46"/>
      <c r="Q81" s="48" t="e">
        <f t="shared" si="6"/>
        <v>#REF!</v>
      </c>
      <c r="R81" s="63">
        <f t="shared" si="7"/>
        <v>0</v>
      </c>
      <c r="S81" s="48"/>
    </row>
    <row r="82" spans="2:19" ht="14.25" customHeight="1" outlineLevel="1" x14ac:dyDescent="0.25">
      <c r="B82" s="5" t="e">
        <f>#REF!</f>
        <v>#REF!</v>
      </c>
      <c r="C82" s="67" t="e">
        <f>#REF!</f>
        <v>#REF!</v>
      </c>
      <c r="D82" s="11" t="e">
        <f t="shared" si="8"/>
        <v>#REF!</v>
      </c>
      <c r="E82" s="11" t="e">
        <f>#REF!</f>
        <v>#REF!</v>
      </c>
      <c r="F82" s="11" t="e">
        <f>#REF!</f>
        <v>#REF!</v>
      </c>
      <c r="G82" s="11" t="e">
        <f>#REF!</f>
        <v>#REF!</v>
      </c>
      <c r="H82" s="69" t="str">
        <f>IFERROR(VLOOKUP($B82,#REF!,6,FALSE),"")</f>
        <v/>
      </c>
      <c r="I82" s="32"/>
      <c r="J82" s="33"/>
      <c r="K82" s="33"/>
      <c r="L82" s="34"/>
      <c r="M82" s="61"/>
      <c r="N82" s="61"/>
      <c r="O82" s="36"/>
      <c r="P82" s="46"/>
      <c r="Q82" s="48" t="e">
        <f t="shared" si="6"/>
        <v>#REF!</v>
      </c>
      <c r="R82" s="63">
        <f t="shared" si="7"/>
        <v>0</v>
      </c>
      <c r="S82" s="48"/>
    </row>
    <row r="83" spans="2:19" ht="14.25" customHeight="1" outlineLevel="1" x14ac:dyDescent="0.25">
      <c r="B83" s="5" t="e">
        <f>#REF!</f>
        <v>#REF!</v>
      </c>
      <c r="C83" s="67" t="e">
        <f>#REF!</f>
        <v>#REF!</v>
      </c>
      <c r="D83" s="11" t="e">
        <f t="shared" si="8"/>
        <v>#REF!</v>
      </c>
      <c r="E83" s="11" t="e">
        <f>#REF!</f>
        <v>#REF!</v>
      </c>
      <c r="F83" s="11" t="e">
        <f>#REF!</f>
        <v>#REF!</v>
      </c>
      <c r="G83" s="11" t="e">
        <f>#REF!</f>
        <v>#REF!</v>
      </c>
      <c r="H83" s="69" t="str">
        <f>IFERROR(VLOOKUP($B83,#REF!,6,FALSE),"")</f>
        <v/>
      </c>
      <c r="I83" s="32"/>
      <c r="J83" s="33"/>
      <c r="K83" s="33"/>
      <c r="L83" s="34"/>
      <c r="M83" s="61"/>
      <c r="N83" s="61"/>
      <c r="O83" s="36"/>
      <c r="P83" s="46"/>
      <c r="Q83" s="48" t="e">
        <f t="shared" si="6"/>
        <v>#REF!</v>
      </c>
      <c r="R83" s="63">
        <f t="shared" si="7"/>
        <v>0</v>
      </c>
      <c r="S83" s="48"/>
    </row>
    <row r="84" spans="2:19" ht="14.25" customHeight="1" outlineLevel="1" x14ac:dyDescent="0.25">
      <c r="B84" s="5" t="e">
        <f>#REF!</f>
        <v>#REF!</v>
      </c>
      <c r="C84" s="67" t="e">
        <f>#REF!</f>
        <v>#REF!</v>
      </c>
      <c r="D84" s="11" t="e">
        <f t="shared" si="8"/>
        <v>#REF!</v>
      </c>
      <c r="E84" s="11" t="e">
        <f>#REF!</f>
        <v>#REF!</v>
      </c>
      <c r="F84" s="11" t="e">
        <f>#REF!</f>
        <v>#REF!</v>
      </c>
      <c r="G84" s="11" t="e">
        <f>#REF!</f>
        <v>#REF!</v>
      </c>
      <c r="H84" s="69" t="str">
        <f>IFERROR(VLOOKUP($B84,#REF!,6,FALSE),"")</f>
        <v/>
      </c>
      <c r="I84" s="32"/>
      <c r="J84" s="33"/>
      <c r="K84" s="33"/>
      <c r="L84" s="34"/>
      <c r="M84" s="61"/>
      <c r="N84" s="61"/>
      <c r="O84" s="36"/>
      <c r="P84" s="46"/>
      <c r="Q84" s="48" t="e">
        <f t="shared" si="6"/>
        <v>#REF!</v>
      </c>
      <c r="R84" s="63">
        <f t="shared" si="7"/>
        <v>0</v>
      </c>
      <c r="S84" s="48"/>
    </row>
    <row r="85" spans="2:19" ht="14.25" customHeight="1" outlineLevel="1" x14ac:dyDescent="0.25">
      <c r="B85" s="5" t="e">
        <f>#REF!</f>
        <v>#REF!</v>
      </c>
      <c r="C85" s="67" t="e">
        <f>#REF!</f>
        <v>#REF!</v>
      </c>
      <c r="D85" s="11" t="e">
        <f t="shared" si="8"/>
        <v>#REF!</v>
      </c>
      <c r="E85" s="11" t="e">
        <f>#REF!</f>
        <v>#REF!</v>
      </c>
      <c r="F85" s="11" t="e">
        <f>#REF!</f>
        <v>#REF!</v>
      </c>
      <c r="G85" s="11" t="e">
        <f>#REF!</f>
        <v>#REF!</v>
      </c>
      <c r="H85" s="69" t="str">
        <f>IFERROR(VLOOKUP($B85,#REF!,6,FALSE),"")</f>
        <v/>
      </c>
      <c r="I85" s="32"/>
      <c r="J85" s="33"/>
      <c r="K85" s="33"/>
      <c r="L85" s="34"/>
      <c r="M85" s="61"/>
      <c r="N85" s="61"/>
      <c r="O85" s="36"/>
      <c r="P85" s="46"/>
      <c r="Q85" s="48" t="e">
        <f t="shared" si="6"/>
        <v>#REF!</v>
      </c>
      <c r="R85" s="63">
        <f t="shared" si="7"/>
        <v>0</v>
      </c>
      <c r="S85" s="48"/>
    </row>
    <row r="86" spans="2:19" ht="14.25" customHeight="1" outlineLevel="1" x14ac:dyDescent="0.25">
      <c r="B86" s="5" t="e">
        <f>#REF!</f>
        <v>#REF!</v>
      </c>
      <c r="C86" s="67" t="e">
        <f>#REF!</f>
        <v>#REF!</v>
      </c>
      <c r="D86" s="11" t="e">
        <f t="shared" si="8"/>
        <v>#REF!</v>
      </c>
      <c r="E86" s="11" t="e">
        <f>#REF!</f>
        <v>#REF!</v>
      </c>
      <c r="F86" s="11" t="e">
        <f>#REF!</f>
        <v>#REF!</v>
      </c>
      <c r="G86" s="11" t="e">
        <f>#REF!</f>
        <v>#REF!</v>
      </c>
      <c r="H86" s="69" t="str">
        <f>IFERROR(VLOOKUP($B86,#REF!,6,FALSE),"")</f>
        <v/>
      </c>
      <c r="I86" s="32"/>
      <c r="J86" s="33"/>
      <c r="K86" s="33"/>
      <c r="L86" s="34"/>
      <c r="M86" s="61"/>
      <c r="N86" s="61"/>
      <c r="O86" s="36"/>
      <c r="P86" s="46"/>
      <c r="Q86" s="48" t="e">
        <f t="shared" si="6"/>
        <v>#REF!</v>
      </c>
      <c r="R86" s="63">
        <f t="shared" si="7"/>
        <v>0</v>
      </c>
      <c r="S86" s="48"/>
    </row>
    <row r="87" spans="2:19" ht="14.25" customHeight="1" outlineLevel="1" x14ac:dyDescent="0.25">
      <c r="B87" s="5" t="e">
        <f>#REF!</f>
        <v>#REF!</v>
      </c>
      <c r="C87" s="67" t="e">
        <f>#REF!</f>
        <v>#REF!</v>
      </c>
      <c r="D87" s="11" t="e">
        <f t="shared" si="8"/>
        <v>#REF!</v>
      </c>
      <c r="E87" s="11" t="e">
        <f>#REF!</f>
        <v>#REF!</v>
      </c>
      <c r="F87" s="11" t="e">
        <f>#REF!</f>
        <v>#REF!</v>
      </c>
      <c r="G87" s="11" t="e">
        <f>#REF!</f>
        <v>#REF!</v>
      </c>
      <c r="H87" s="69" t="str">
        <f>IFERROR(VLOOKUP($B87,#REF!,6,FALSE),"")</f>
        <v/>
      </c>
      <c r="I87" s="32"/>
      <c r="J87" s="33"/>
      <c r="K87" s="33"/>
      <c r="L87" s="34"/>
      <c r="M87" s="61"/>
      <c r="N87" s="61"/>
      <c r="O87" s="36"/>
      <c r="P87" s="46"/>
      <c r="Q87" s="48" t="e">
        <f t="shared" si="6"/>
        <v>#REF!</v>
      </c>
      <c r="R87" s="63">
        <f t="shared" si="7"/>
        <v>0</v>
      </c>
      <c r="S87" s="48"/>
    </row>
    <row r="88" spans="2:19" ht="14.25" customHeight="1" outlineLevel="1" x14ac:dyDescent="0.25">
      <c r="B88" s="5" t="e">
        <f>#REF!</f>
        <v>#REF!</v>
      </c>
      <c r="C88" s="67" t="e">
        <f>#REF!</f>
        <v>#REF!</v>
      </c>
      <c r="D88" s="11" t="e">
        <f t="shared" si="8"/>
        <v>#REF!</v>
      </c>
      <c r="E88" s="11" t="e">
        <f>#REF!</f>
        <v>#REF!</v>
      </c>
      <c r="F88" s="11" t="e">
        <f>#REF!</f>
        <v>#REF!</v>
      </c>
      <c r="G88" s="11" t="e">
        <f>#REF!</f>
        <v>#REF!</v>
      </c>
      <c r="H88" s="69" t="str">
        <f>IFERROR(VLOOKUP($B88,#REF!,6,FALSE),"")</f>
        <v/>
      </c>
      <c r="I88" s="32"/>
      <c r="J88" s="33"/>
      <c r="K88" s="33"/>
      <c r="L88" s="34"/>
      <c r="M88" s="61"/>
      <c r="N88" s="61"/>
      <c r="O88" s="36"/>
      <c r="P88" s="46"/>
      <c r="Q88" s="48" t="e">
        <f t="shared" si="6"/>
        <v>#REF!</v>
      </c>
      <c r="R88" s="63">
        <f t="shared" si="7"/>
        <v>0</v>
      </c>
      <c r="S88" s="48"/>
    </row>
    <row r="89" spans="2:19" ht="14.25" customHeight="1" outlineLevel="1" thickBot="1" x14ac:dyDescent="0.3">
      <c r="B89" s="50"/>
      <c r="C89" s="68"/>
      <c r="D89" s="51"/>
      <c r="E89" s="51"/>
      <c r="F89" s="51"/>
      <c r="G89" s="51"/>
      <c r="H89" s="51"/>
      <c r="I89" s="52"/>
      <c r="J89" s="52"/>
      <c r="K89" s="52"/>
      <c r="L89" s="52"/>
      <c r="M89" s="62"/>
      <c r="N89" s="62"/>
      <c r="O89" s="55"/>
      <c r="P89" s="56"/>
      <c r="Q89" s="48">
        <f t="shared" si="6"/>
        <v>0</v>
      </c>
      <c r="R89" s="63">
        <f t="shared" si="7"/>
        <v>0</v>
      </c>
      <c r="S89" s="48"/>
    </row>
    <row r="90" spans="2:19" ht="17.25" customHeight="1" thickBot="1" x14ac:dyDescent="0.3">
      <c r="B90" s="515" t="e">
        <f>+#REF!</f>
        <v>#REF!</v>
      </c>
      <c r="C90" s="516"/>
      <c r="D90" s="517"/>
      <c r="E90" s="517"/>
      <c r="F90" s="517"/>
      <c r="G90" s="518"/>
      <c r="H90" s="72" t="str">
        <f>IFERROR(VLOOKUP($B90,#REF!,6,FALSE),"")</f>
        <v/>
      </c>
      <c r="I90" s="57"/>
      <c r="J90" s="53"/>
      <c r="K90" s="53"/>
      <c r="L90" s="54"/>
      <c r="M90" s="59"/>
      <c r="N90" s="59"/>
      <c r="O90" s="41"/>
      <c r="P90" s="44"/>
      <c r="Q90" s="48" t="e">
        <f t="shared" si="6"/>
        <v>#REF!</v>
      </c>
      <c r="R90" s="63">
        <f t="shared" si="7"/>
        <v>0</v>
      </c>
      <c r="S90" s="48"/>
    </row>
    <row r="91" spans="2:19" ht="14.25" customHeight="1" outlineLevel="1" x14ac:dyDescent="0.25">
      <c r="B91" s="38" t="e">
        <f>#REF!</f>
        <v>#REF!</v>
      </c>
      <c r="C91" s="66" t="e">
        <f>#REF!</f>
        <v>#REF!</v>
      </c>
      <c r="D91" s="39" t="e">
        <f>+B90</f>
        <v>#REF!</v>
      </c>
      <c r="E91" s="39" t="e">
        <f>#REF!</f>
        <v>#REF!</v>
      </c>
      <c r="F91" s="39" t="e">
        <f>#REF!</f>
        <v>#REF!</v>
      </c>
      <c r="G91" s="39" t="e">
        <f>#REF!</f>
        <v>#REF!</v>
      </c>
      <c r="H91" s="70" t="str">
        <f>IFERROR(VLOOKUP($B91,#REF!,6,FALSE),"")</f>
        <v/>
      </c>
      <c r="I91" s="26"/>
      <c r="J91" s="27"/>
      <c r="K91" s="27"/>
      <c r="L91" s="28"/>
      <c r="M91" s="60"/>
      <c r="N91" s="60"/>
      <c r="O91" s="30"/>
      <c r="P91" s="45"/>
      <c r="Q91" s="48" t="e">
        <f t="shared" si="6"/>
        <v>#REF!</v>
      </c>
      <c r="R91" s="63">
        <f t="shared" si="7"/>
        <v>0</v>
      </c>
      <c r="S91" s="48"/>
    </row>
    <row r="92" spans="2:19" ht="14.25" customHeight="1" outlineLevel="1" x14ac:dyDescent="0.25">
      <c r="B92" s="5" t="e">
        <f>#REF!</f>
        <v>#REF!</v>
      </c>
      <c r="C92" s="67" t="e">
        <f>#REF!</f>
        <v>#REF!</v>
      </c>
      <c r="D92" s="11" t="e">
        <f>+D91</f>
        <v>#REF!</v>
      </c>
      <c r="E92" s="11" t="e">
        <f>#REF!</f>
        <v>#REF!</v>
      </c>
      <c r="F92" s="11" t="e">
        <f>#REF!</f>
        <v>#REF!</v>
      </c>
      <c r="G92" s="11" t="e">
        <f>#REF!</f>
        <v>#REF!</v>
      </c>
      <c r="H92" s="69" t="str">
        <f>IFERROR(VLOOKUP($B92,#REF!,6,FALSE),"")</f>
        <v/>
      </c>
      <c r="I92" s="32"/>
      <c r="J92" s="33"/>
      <c r="K92" s="33"/>
      <c r="L92" s="34"/>
      <c r="M92" s="61"/>
      <c r="N92" s="61"/>
      <c r="O92" s="36"/>
      <c r="P92" s="46"/>
      <c r="Q92" s="48" t="e">
        <f t="shared" si="6"/>
        <v>#REF!</v>
      </c>
      <c r="R92" s="63">
        <f t="shared" si="7"/>
        <v>0</v>
      </c>
      <c r="S92" s="48"/>
    </row>
    <row r="93" spans="2:19" ht="14.25" customHeight="1" outlineLevel="1" x14ac:dyDescent="0.25">
      <c r="B93" s="5" t="e">
        <f>#REF!</f>
        <v>#REF!</v>
      </c>
      <c r="C93" s="67" t="e">
        <f>#REF!</f>
        <v>#REF!</v>
      </c>
      <c r="D93" s="11" t="e">
        <f t="shared" ref="D93:D105" si="9">+D92</f>
        <v>#REF!</v>
      </c>
      <c r="E93" s="11" t="e">
        <f>#REF!</f>
        <v>#REF!</v>
      </c>
      <c r="F93" s="11" t="e">
        <f>#REF!</f>
        <v>#REF!</v>
      </c>
      <c r="G93" s="11" t="e">
        <f>#REF!</f>
        <v>#REF!</v>
      </c>
      <c r="H93" s="69" t="str">
        <f>IFERROR(VLOOKUP($B93,#REF!,6,FALSE),"")</f>
        <v/>
      </c>
      <c r="I93" s="32"/>
      <c r="J93" s="33"/>
      <c r="K93" s="33"/>
      <c r="L93" s="34"/>
      <c r="M93" s="61"/>
      <c r="N93" s="61"/>
      <c r="O93" s="36"/>
      <c r="P93" s="46"/>
      <c r="Q93" s="48" t="e">
        <f t="shared" si="6"/>
        <v>#REF!</v>
      </c>
      <c r="R93" s="63">
        <f t="shared" si="7"/>
        <v>0</v>
      </c>
      <c r="S93" s="48"/>
    </row>
    <row r="94" spans="2:19" ht="14.25" customHeight="1" outlineLevel="1" x14ac:dyDescent="0.25">
      <c r="B94" s="5" t="e">
        <f>#REF!</f>
        <v>#REF!</v>
      </c>
      <c r="C94" s="67" t="e">
        <f>#REF!</f>
        <v>#REF!</v>
      </c>
      <c r="D94" s="11" t="e">
        <f t="shared" si="9"/>
        <v>#REF!</v>
      </c>
      <c r="E94" s="11" t="e">
        <f>#REF!</f>
        <v>#REF!</v>
      </c>
      <c r="F94" s="11" t="e">
        <f>#REF!</f>
        <v>#REF!</v>
      </c>
      <c r="G94" s="11" t="e">
        <f>#REF!</f>
        <v>#REF!</v>
      </c>
      <c r="H94" s="69" t="str">
        <f>IFERROR(VLOOKUP($B94,#REF!,6,FALSE),"")</f>
        <v/>
      </c>
      <c r="I94" s="32"/>
      <c r="J94" s="33"/>
      <c r="K94" s="33"/>
      <c r="L94" s="34"/>
      <c r="M94" s="61"/>
      <c r="N94" s="61"/>
      <c r="O94" s="36"/>
      <c r="P94" s="46"/>
      <c r="Q94" s="48" t="e">
        <f t="shared" si="6"/>
        <v>#REF!</v>
      </c>
      <c r="R94" s="63">
        <f t="shared" si="7"/>
        <v>0</v>
      </c>
      <c r="S94" s="48"/>
    </row>
    <row r="95" spans="2:19" ht="14.25" customHeight="1" outlineLevel="1" x14ac:dyDescent="0.25">
      <c r="B95" s="5" t="e">
        <f>#REF!</f>
        <v>#REF!</v>
      </c>
      <c r="C95" s="67" t="e">
        <f>#REF!</f>
        <v>#REF!</v>
      </c>
      <c r="D95" s="11" t="e">
        <f t="shared" si="9"/>
        <v>#REF!</v>
      </c>
      <c r="E95" s="11" t="e">
        <f>#REF!</f>
        <v>#REF!</v>
      </c>
      <c r="F95" s="11" t="e">
        <f>#REF!</f>
        <v>#REF!</v>
      </c>
      <c r="G95" s="11" t="e">
        <f>#REF!</f>
        <v>#REF!</v>
      </c>
      <c r="H95" s="69" t="str">
        <f>IFERROR(VLOOKUP($B95,#REF!,6,FALSE),"")</f>
        <v/>
      </c>
      <c r="I95" s="32"/>
      <c r="J95" s="33"/>
      <c r="K95" s="33"/>
      <c r="L95" s="34"/>
      <c r="M95" s="61"/>
      <c r="N95" s="61"/>
      <c r="O95" s="36"/>
      <c r="P95" s="46"/>
      <c r="Q95" s="48" t="e">
        <f t="shared" si="6"/>
        <v>#REF!</v>
      </c>
      <c r="R95" s="63">
        <f t="shared" si="7"/>
        <v>0</v>
      </c>
      <c r="S95" s="48"/>
    </row>
    <row r="96" spans="2:19" ht="14.25" customHeight="1" outlineLevel="1" x14ac:dyDescent="0.25">
      <c r="B96" s="5" t="e">
        <f>#REF!</f>
        <v>#REF!</v>
      </c>
      <c r="C96" s="67" t="e">
        <f>#REF!</f>
        <v>#REF!</v>
      </c>
      <c r="D96" s="11" t="e">
        <f t="shared" si="9"/>
        <v>#REF!</v>
      </c>
      <c r="E96" s="11" t="e">
        <f>#REF!</f>
        <v>#REF!</v>
      </c>
      <c r="F96" s="11" t="e">
        <f>#REF!</f>
        <v>#REF!</v>
      </c>
      <c r="G96" s="11" t="e">
        <f>#REF!</f>
        <v>#REF!</v>
      </c>
      <c r="H96" s="69" t="str">
        <f>IFERROR(VLOOKUP($B96,#REF!,6,FALSE),"")</f>
        <v/>
      </c>
      <c r="I96" s="32"/>
      <c r="J96" s="33"/>
      <c r="K96" s="33"/>
      <c r="L96" s="34"/>
      <c r="M96" s="61"/>
      <c r="N96" s="61"/>
      <c r="O96" s="36"/>
      <c r="P96" s="46"/>
      <c r="Q96" s="48" t="e">
        <f t="shared" si="6"/>
        <v>#REF!</v>
      </c>
      <c r="R96" s="63">
        <f t="shared" si="7"/>
        <v>0</v>
      </c>
      <c r="S96" s="48"/>
    </row>
    <row r="97" spans="2:19" ht="14.25" customHeight="1" outlineLevel="1" x14ac:dyDescent="0.25">
      <c r="B97" s="5" t="e">
        <f>#REF!</f>
        <v>#REF!</v>
      </c>
      <c r="C97" s="67" t="e">
        <f>#REF!</f>
        <v>#REF!</v>
      </c>
      <c r="D97" s="11" t="e">
        <f t="shared" si="9"/>
        <v>#REF!</v>
      </c>
      <c r="E97" s="11" t="e">
        <f>#REF!</f>
        <v>#REF!</v>
      </c>
      <c r="F97" s="11" t="e">
        <f>#REF!</f>
        <v>#REF!</v>
      </c>
      <c r="G97" s="11" t="e">
        <f>#REF!</f>
        <v>#REF!</v>
      </c>
      <c r="H97" s="69" t="str">
        <f>IFERROR(VLOOKUP($B97,#REF!,6,FALSE),"")</f>
        <v/>
      </c>
      <c r="I97" s="32"/>
      <c r="J97" s="33"/>
      <c r="K97" s="33"/>
      <c r="L97" s="34"/>
      <c r="M97" s="61"/>
      <c r="N97" s="61"/>
      <c r="O97" s="36"/>
      <c r="P97" s="46"/>
      <c r="Q97" s="48" t="e">
        <f t="shared" si="6"/>
        <v>#REF!</v>
      </c>
      <c r="R97" s="63">
        <f t="shared" si="7"/>
        <v>0</v>
      </c>
      <c r="S97" s="48"/>
    </row>
    <row r="98" spans="2:19" ht="14.25" customHeight="1" outlineLevel="1" x14ac:dyDescent="0.25">
      <c r="B98" s="5" t="e">
        <f>#REF!</f>
        <v>#REF!</v>
      </c>
      <c r="C98" s="67" t="e">
        <f>#REF!</f>
        <v>#REF!</v>
      </c>
      <c r="D98" s="11" t="e">
        <f t="shared" si="9"/>
        <v>#REF!</v>
      </c>
      <c r="E98" s="11" t="e">
        <f>#REF!</f>
        <v>#REF!</v>
      </c>
      <c r="F98" s="11" t="e">
        <f>#REF!</f>
        <v>#REF!</v>
      </c>
      <c r="G98" s="11" t="e">
        <f>#REF!</f>
        <v>#REF!</v>
      </c>
      <c r="H98" s="69" t="str">
        <f>IFERROR(VLOOKUP($B98,#REF!,6,FALSE),"")</f>
        <v/>
      </c>
      <c r="I98" s="32"/>
      <c r="J98" s="33"/>
      <c r="K98" s="33"/>
      <c r="L98" s="34"/>
      <c r="M98" s="61"/>
      <c r="N98" s="61"/>
      <c r="O98" s="36"/>
      <c r="P98" s="46"/>
      <c r="Q98" s="48" t="e">
        <f t="shared" si="6"/>
        <v>#REF!</v>
      </c>
      <c r="R98" s="63">
        <f t="shared" si="7"/>
        <v>0</v>
      </c>
      <c r="S98" s="48"/>
    </row>
    <row r="99" spans="2:19" ht="14.25" customHeight="1" outlineLevel="1" x14ac:dyDescent="0.25">
      <c r="B99" s="5" t="e">
        <f>#REF!</f>
        <v>#REF!</v>
      </c>
      <c r="C99" s="67" t="e">
        <f>#REF!</f>
        <v>#REF!</v>
      </c>
      <c r="D99" s="11" t="e">
        <f t="shared" si="9"/>
        <v>#REF!</v>
      </c>
      <c r="E99" s="11" t="e">
        <f>#REF!</f>
        <v>#REF!</v>
      </c>
      <c r="F99" s="11" t="e">
        <f>#REF!</f>
        <v>#REF!</v>
      </c>
      <c r="G99" s="11" t="e">
        <f>#REF!</f>
        <v>#REF!</v>
      </c>
      <c r="H99" s="69" t="str">
        <f>IFERROR(VLOOKUP($B99,#REF!,6,FALSE),"")</f>
        <v/>
      </c>
      <c r="I99" s="32"/>
      <c r="J99" s="33"/>
      <c r="K99" s="33"/>
      <c r="L99" s="34"/>
      <c r="M99" s="61"/>
      <c r="N99" s="61"/>
      <c r="O99" s="36"/>
      <c r="P99" s="46"/>
      <c r="Q99" s="48" t="e">
        <f t="shared" si="6"/>
        <v>#REF!</v>
      </c>
      <c r="R99" s="63">
        <f t="shared" si="7"/>
        <v>0</v>
      </c>
      <c r="S99" s="48"/>
    </row>
    <row r="100" spans="2:19" ht="14.25" customHeight="1" outlineLevel="1" x14ac:dyDescent="0.25">
      <c r="B100" s="5" t="e">
        <f>#REF!</f>
        <v>#REF!</v>
      </c>
      <c r="C100" s="67" t="e">
        <f>#REF!</f>
        <v>#REF!</v>
      </c>
      <c r="D100" s="11" t="e">
        <f t="shared" si="9"/>
        <v>#REF!</v>
      </c>
      <c r="E100" s="11" t="e">
        <f>#REF!</f>
        <v>#REF!</v>
      </c>
      <c r="F100" s="11" t="e">
        <f>#REF!</f>
        <v>#REF!</v>
      </c>
      <c r="G100" s="11" t="e">
        <f>#REF!</f>
        <v>#REF!</v>
      </c>
      <c r="H100" s="69" t="str">
        <f>IFERROR(VLOOKUP($B100,#REF!,6,FALSE),"")</f>
        <v/>
      </c>
      <c r="I100" s="32"/>
      <c r="J100" s="33"/>
      <c r="K100" s="33"/>
      <c r="L100" s="34"/>
      <c r="M100" s="61"/>
      <c r="N100" s="61"/>
      <c r="O100" s="36"/>
      <c r="P100" s="46"/>
      <c r="Q100" s="48" t="e">
        <f t="shared" si="6"/>
        <v>#REF!</v>
      </c>
      <c r="R100" s="63">
        <f t="shared" si="7"/>
        <v>0</v>
      </c>
      <c r="S100" s="48"/>
    </row>
    <row r="101" spans="2:19" ht="14.25" customHeight="1" outlineLevel="1" x14ac:dyDescent="0.25">
      <c r="B101" s="5" t="e">
        <f>#REF!</f>
        <v>#REF!</v>
      </c>
      <c r="C101" s="67" t="e">
        <f>#REF!</f>
        <v>#REF!</v>
      </c>
      <c r="D101" s="11" t="e">
        <f t="shared" si="9"/>
        <v>#REF!</v>
      </c>
      <c r="E101" s="11" t="e">
        <f>#REF!</f>
        <v>#REF!</v>
      </c>
      <c r="F101" s="11" t="e">
        <f>#REF!</f>
        <v>#REF!</v>
      </c>
      <c r="G101" s="11" t="e">
        <f>#REF!</f>
        <v>#REF!</v>
      </c>
      <c r="H101" s="69" t="str">
        <f>IFERROR(VLOOKUP($B101,#REF!,6,FALSE),"")</f>
        <v/>
      </c>
      <c r="I101" s="32"/>
      <c r="J101" s="33"/>
      <c r="K101" s="33"/>
      <c r="L101" s="34"/>
      <c r="M101" s="61"/>
      <c r="N101" s="61"/>
      <c r="O101" s="36"/>
      <c r="P101" s="46"/>
      <c r="Q101" s="48" t="e">
        <f t="shared" si="6"/>
        <v>#REF!</v>
      </c>
      <c r="R101" s="63">
        <f t="shared" si="7"/>
        <v>0</v>
      </c>
      <c r="S101" s="48"/>
    </row>
    <row r="102" spans="2:19" ht="14.25" customHeight="1" outlineLevel="1" x14ac:dyDescent="0.25">
      <c r="B102" s="5" t="e">
        <f>#REF!</f>
        <v>#REF!</v>
      </c>
      <c r="C102" s="67" t="e">
        <f>#REF!</f>
        <v>#REF!</v>
      </c>
      <c r="D102" s="11" t="e">
        <f t="shared" si="9"/>
        <v>#REF!</v>
      </c>
      <c r="E102" s="11" t="e">
        <f>#REF!</f>
        <v>#REF!</v>
      </c>
      <c r="F102" s="11" t="e">
        <f>#REF!</f>
        <v>#REF!</v>
      </c>
      <c r="G102" s="11" t="e">
        <f>#REF!</f>
        <v>#REF!</v>
      </c>
      <c r="H102" s="69" t="str">
        <f>IFERROR(VLOOKUP($B102,#REF!,6,FALSE),"")</f>
        <v/>
      </c>
      <c r="I102" s="32"/>
      <c r="J102" s="33"/>
      <c r="K102" s="33"/>
      <c r="L102" s="34"/>
      <c r="M102" s="61"/>
      <c r="N102" s="61"/>
      <c r="O102" s="36"/>
      <c r="P102" s="46"/>
      <c r="Q102" s="48" t="e">
        <f t="shared" si="6"/>
        <v>#REF!</v>
      </c>
      <c r="R102" s="63">
        <f t="shared" si="7"/>
        <v>0</v>
      </c>
      <c r="S102" s="48"/>
    </row>
    <row r="103" spans="2:19" ht="14.25" customHeight="1" outlineLevel="1" x14ac:dyDescent="0.25">
      <c r="B103" s="5" t="e">
        <f>#REF!</f>
        <v>#REF!</v>
      </c>
      <c r="C103" s="67" t="e">
        <f>#REF!</f>
        <v>#REF!</v>
      </c>
      <c r="D103" s="11" t="e">
        <f t="shared" si="9"/>
        <v>#REF!</v>
      </c>
      <c r="E103" s="11" t="e">
        <f>#REF!</f>
        <v>#REF!</v>
      </c>
      <c r="F103" s="11" t="e">
        <f>#REF!</f>
        <v>#REF!</v>
      </c>
      <c r="G103" s="11" t="e">
        <f>#REF!</f>
        <v>#REF!</v>
      </c>
      <c r="H103" s="69" t="str">
        <f>IFERROR(VLOOKUP($B103,#REF!,6,FALSE),"")</f>
        <v/>
      </c>
      <c r="I103" s="32"/>
      <c r="J103" s="33"/>
      <c r="K103" s="33"/>
      <c r="L103" s="34"/>
      <c r="M103" s="61"/>
      <c r="N103" s="61"/>
      <c r="O103" s="36"/>
      <c r="P103" s="46"/>
      <c r="Q103" s="48" t="e">
        <f t="shared" si="6"/>
        <v>#REF!</v>
      </c>
      <c r="R103" s="63">
        <f t="shared" si="7"/>
        <v>0</v>
      </c>
      <c r="S103" s="48"/>
    </row>
    <row r="104" spans="2:19" ht="14.25" customHeight="1" outlineLevel="1" x14ac:dyDescent="0.25">
      <c r="B104" s="5" t="e">
        <f>#REF!</f>
        <v>#REF!</v>
      </c>
      <c r="C104" s="67" t="e">
        <f>#REF!</f>
        <v>#REF!</v>
      </c>
      <c r="D104" s="11" t="e">
        <f t="shared" si="9"/>
        <v>#REF!</v>
      </c>
      <c r="E104" s="11" t="e">
        <f>#REF!</f>
        <v>#REF!</v>
      </c>
      <c r="F104" s="11" t="e">
        <f>#REF!</f>
        <v>#REF!</v>
      </c>
      <c r="G104" s="11" t="e">
        <f>#REF!</f>
        <v>#REF!</v>
      </c>
      <c r="H104" s="69" t="str">
        <f>IFERROR(VLOOKUP($B104,#REF!,6,FALSE),"")</f>
        <v/>
      </c>
      <c r="I104" s="32"/>
      <c r="J104" s="33"/>
      <c r="K104" s="33"/>
      <c r="L104" s="34"/>
      <c r="M104" s="61"/>
      <c r="N104" s="61"/>
      <c r="O104" s="36"/>
      <c r="P104" s="46"/>
      <c r="Q104" s="48" t="e">
        <f t="shared" si="6"/>
        <v>#REF!</v>
      </c>
      <c r="R104" s="63">
        <f t="shared" si="7"/>
        <v>0</v>
      </c>
      <c r="S104" s="48"/>
    </row>
    <row r="105" spans="2:19" ht="14.25" customHeight="1" outlineLevel="1" x14ac:dyDescent="0.25">
      <c r="B105" s="5" t="e">
        <f>#REF!</f>
        <v>#REF!</v>
      </c>
      <c r="C105" s="67" t="e">
        <f>#REF!</f>
        <v>#REF!</v>
      </c>
      <c r="D105" s="11" t="e">
        <f t="shared" si="9"/>
        <v>#REF!</v>
      </c>
      <c r="E105" s="11" t="e">
        <f>#REF!</f>
        <v>#REF!</v>
      </c>
      <c r="F105" s="11" t="e">
        <f>#REF!</f>
        <v>#REF!</v>
      </c>
      <c r="G105" s="11" t="e">
        <f>#REF!</f>
        <v>#REF!</v>
      </c>
      <c r="H105" s="69" t="str">
        <f>IFERROR(VLOOKUP($B105,#REF!,6,FALSE),"")</f>
        <v/>
      </c>
      <c r="I105" s="32"/>
      <c r="J105" s="33"/>
      <c r="K105" s="33"/>
      <c r="L105" s="34"/>
      <c r="M105" s="61"/>
      <c r="N105" s="61"/>
      <c r="O105" s="36"/>
      <c r="P105" s="46"/>
      <c r="Q105" s="48" t="e">
        <f t="shared" si="6"/>
        <v>#REF!</v>
      </c>
      <c r="R105" s="63">
        <f t="shared" si="7"/>
        <v>0</v>
      </c>
      <c r="S105" s="48"/>
    </row>
    <row r="106" spans="2:19" ht="14.25" customHeight="1" outlineLevel="1" thickBot="1" x14ac:dyDescent="0.3">
      <c r="B106" s="50"/>
      <c r="C106" s="68"/>
      <c r="D106" s="51"/>
      <c r="E106" s="51"/>
      <c r="F106" s="51"/>
      <c r="G106" s="51"/>
      <c r="H106" s="51"/>
      <c r="I106" s="52"/>
      <c r="J106" s="52"/>
      <c r="K106" s="52"/>
      <c r="L106" s="52"/>
      <c r="M106" s="62"/>
      <c r="N106" s="62"/>
      <c r="O106" s="55"/>
      <c r="P106" s="56"/>
      <c r="Q106" s="48">
        <f t="shared" si="6"/>
        <v>0</v>
      </c>
      <c r="R106" s="63">
        <f t="shared" si="7"/>
        <v>0</v>
      </c>
      <c r="S106" s="48"/>
    </row>
    <row r="107" spans="2:19" ht="17.25" customHeight="1" thickBot="1" x14ac:dyDescent="0.3">
      <c r="B107" s="515" t="e">
        <f>+#REF!</f>
        <v>#REF!</v>
      </c>
      <c r="C107" s="516"/>
      <c r="D107" s="517"/>
      <c r="E107" s="517"/>
      <c r="F107" s="517"/>
      <c r="G107" s="518"/>
      <c r="H107" s="72" t="str">
        <f>IFERROR(VLOOKUP($B107,#REF!,6,FALSE),"")</f>
        <v/>
      </c>
      <c r="I107" s="57"/>
      <c r="J107" s="53"/>
      <c r="K107" s="53"/>
      <c r="L107" s="54"/>
      <c r="M107" s="59"/>
      <c r="N107" s="59"/>
      <c r="O107" s="41"/>
      <c r="P107" s="44"/>
      <c r="Q107" s="48" t="e">
        <f t="shared" si="6"/>
        <v>#REF!</v>
      </c>
      <c r="R107" s="63">
        <f t="shared" si="7"/>
        <v>0</v>
      </c>
      <c r="S107" s="48"/>
    </row>
    <row r="108" spans="2:19" ht="14.25" customHeight="1" outlineLevel="1" x14ac:dyDescent="0.25">
      <c r="B108" s="38" t="e">
        <f>#REF!</f>
        <v>#REF!</v>
      </c>
      <c r="C108" s="66" t="e">
        <f>#REF!</f>
        <v>#REF!</v>
      </c>
      <c r="D108" s="39" t="e">
        <f>+B107</f>
        <v>#REF!</v>
      </c>
      <c r="E108" s="39" t="e">
        <f>#REF!</f>
        <v>#REF!</v>
      </c>
      <c r="F108" s="39" t="e">
        <f>#REF!</f>
        <v>#REF!</v>
      </c>
      <c r="G108" s="39" t="e">
        <f>#REF!</f>
        <v>#REF!</v>
      </c>
      <c r="H108" s="70" t="str">
        <f>IFERROR(VLOOKUP($B108,#REF!,6,FALSE),"")</f>
        <v/>
      </c>
      <c r="I108" s="26"/>
      <c r="J108" s="27"/>
      <c r="K108" s="27"/>
      <c r="L108" s="28"/>
      <c r="M108" s="60"/>
      <c r="N108" s="60"/>
      <c r="O108" s="30"/>
      <c r="P108" s="45"/>
      <c r="Q108" s="48" t="e">
        <f t="shared" si="6"/>
        <v>#REF!</v>
      </c>
      <c r="R108" s="63">
        <f t="shared" si="7"/>
        <v>0</v>
      </c>
      <c r="S108" s="48"/>
    </row>
    <row r="109" spans="2:19" ht="14.25" customHeight="1" outlineLevel="1" x14ac:dyDescent="0.25">
      <c r="B109" s="5" t="e">
        <f>#REF!</f>
        <v>#REF!</v>
      </c>
      <c r="C109" s="67" t="e">
        <f>#REF!</f>
        <v>#REF!</v>
      </c>
      <c r="D109" s="11" t="e">
        <f>+D108</f>
        <v>#REF!</v>
      </c>
      <c r="E109" s="11" t="e">
        <f>#REF!</f>
        <v>#REF!</v>
      </c>
      <c r="F109" s="11" t="e">
        <f>#REF!</f>
        <v>#REF!</v>
      </c>
      <c r="G109" s="11" t="e">
        <f>#REF!</f>
        <v>#REF!</v>
      </c>
      <c r="H109" s="69" t="str">
        <f>IFERROR(VLOOKUP($B109,#REF!,6,FALSE),"")</f>
        <v/>
      </c>
      <c r="I109" s="32"/>
      <c r="J109" s="33"/>
      <c r="K109" s="33"/>
      <c r="L109" s="34"/>
      <c r="M109" s="61"/>
      <c r="N109" s="61"/>
      <c r="O109" s="36"/>
      <c r="P109" s="46"/>
      <c r="Q109" s="48" t="e">
        <f t="shared" si="6"/>
        <v>#REF!</v>
      </c>
      <c r="R109" s="63">
        <f t="shared" si="7"/>
        <v>0</v>
      </c>
      <c r="S109" s="48"/>
    </row>
    <row r="110" spans="2:19" ht="14.25" customHeight="1" outlineLevel="1" x14ac:dyDescent="0.25">
      <c r="B110" s="5" t="e">
        <f>#REF!</f>
        <v>#REF!</v>
      </c>
      <c r="C110" s="67" t="e">
        <f>#REF!</f>
        <v>#REF!</v>
      </c>
      <c r="D110" s="11" t="e">
        <f t="shared" ref="D110:D122" si="10">+D109</f>
        <v>#REF!</v>
      </c>
      <c r="E110" s="11" t="e">
        <f>#REF!</f>
        <v>#REF!</v>
      </c>
      <c r="F110" s="11" t="e">
        <f>#REF!</f>
        <v>#REF!</v>
      </c>
      <c r="G110" s="11" t="e">
        <f>#REF!</f>
        <v>#REF!</v>
      </c>
      <c r="H110" s="69" t="str">
        <f>IFERROR(VLOOKUP($B110,#REF!,6,FALSE),"")</f>
        <v/>
      </c>
      <c r="I110" s="32"/>
      <c r="J110" s="33"/>
      <c r="K110" s="33"/>
      <c r="L110" s="34"/>
      <c r="M110" s="61"/>
      <c r="N110" s="61"/>
      <c r="O110" s="36"/>
      <c r="P110" s="46"/>
      <c r="Q110" s="48" t="e">
        <f t="shared" si="6"/>
        <v>#REF!</v>
      </c>
      <c r="R110" s="63">
        <f t="shared" si="7"/>
        <v>0</v>
      </c>
      <c r="S110" s="48"/>
    </row>
    <row r="111" spans="2:19" ht="14.25" customHeight="1" outlineLevel="1" x14ac:dyDescent="0.25">
      <c r="B111" s="5" t="e">
        <f>#REF!</f>
        <v>#REF!</v>
      </c>
      <c r="C111" s="67" t="e">
        <f>#REF!</f>
        <v>#REF!</v>
      </c>
      <c r="D111" s="11" t="e">
        <f t="shared" si="10"/>
        <v>#REF!</v>
      </c>
      <c r="E111" s="11" t="e">
        <f>#REF!</f>
        <v>#REF!</v>
      </c>
      <c r="F111" s="11" t="e">
        <f>#REF!</f>
        <v>#REF!</v>
      </c>
      <c r="G111" s="11" t="e">
        <f>#REF!</f>
        <v>#REF!</v>
      </c>
      <c r="H111" s="69" t="str">
        <f>IFERROR(VLOOKUP($B111,#REF!,6,FALSE),"")</f>
        <v/>
      </c>
      <c r="I111" s="32"/>
      <c r="J111" s="33"/>
      <c r="K111" s="33"/>
      <c r="L111" s="34"/>
      <c r="M111" s="61"/>
      <c r="N111" s="61"/>
      <c r="O111" s="36"/>
      <c r="P111" s="46"/>
      <c r="Q111" s="48" t="e">
        <f t="shared" si="6"/>
        <v>#REF!</v>
      </c>
      <c r="R111" s="63">
        <f t="shared" si="7"/>
        <v>0</v>
      </c>
      <c r="S111" s="48"/>
    </row>
    <row r="112" spans="2:19" ht="14.25" customHeight="1" outlineLevel="1" x14ac:dyDescent="0.25">
      <c r="B112" s="5" t="e">
        <f>#REF!</f>
        <v>#REF!</v>
      </c>
      <c r="C112" s="67" t="e">
        <f>#REF!</f>
        <v>#REF!</v>
      </c>
      <c r="D112" s="11" t="e">
        <f t="shared" si="10"/>
        <v>#REF!</v>
      </c>
      <c r="E112" s="11" t="e">
        <f>#REF!</f>
        <v>#REF!</v>
      </c>
      <c r="F112" s="11" t="e">
        <f>#REF!</f>
        <v>#REF!</v>
      </c>
      <c r="G112" s="11" t="e">
        <f>#REF!</f>
        <v>#REF!</v>
      </c>
      <c r="H112" s="69" t="str">
        <f>IFERROR(VLOOKUP($B112,#REF!,6,FALSE),"")</f>
        <v/>
      </c>
      <c r="I112" s="32"/>
      <c r="J112" s="33"/>
      <c r="K112" s="33"/>
      <c r="L112" s="34"/>
      <c r="M112" s="61"/>
      <c r="N112" s="61"/>
      <c r="O112" s="36"/>
      <c r="P112" s="46"/>
      <c r="Q112" s="48" t="e">
        <f t="shared" si="6"/>
        <v>#REF!</v>
      </c>
      <c r="R112" s="63">
        <f t="shared" si="7"/>
        <v>0</v>
      </c>
      <c r="S112" s="48"/>
    </row>
    <row r="113" spans="2:19" ht="14.25" customHeight="1" outlineLevel="1" x14ac:dyDescent="0.25">
      <c r="B113" s="5" t="e">
        <f>#REF!</f>
        <v>#REF!</v>
      </c>
      <c r="C113" s="67" t="e">
        <f>#REF!</f>
        <v>#REF!</v>
      </c>
      <c r="D113" s="11" t="e">
        <f t="shared" si="10"/>
        <v>#REF!</v>
      </c>
      <c r="E113" s="11" t="e">
        <f>#REF!</f>
        <v>#REF!</v>
      </c>
      <c r="F113" s="11" t="e">
        <f>#REF!</f>
        <v>#REF!</v>
      </c>
      <c r="G113" s="11" t="e">
        <f>#REF!</f>
        <v>#REF!</v>
      </c>
      <c r="H113" s="69" t="str">
        <f>IFERROR(VLOOKUP($B113,#REF!,6,FALSE),"")</f>
        <v/>
      </c>
      <c r="I113" s="32"/>
      <c r="J113" s="33"/>
      <c r="K113" s="33"/>
      <c r="L113" s="34"/>
      <c r="M113" s="61"/>
      <c r="N113" s="61"/>
      <c r="O113" s="36"/>
      <c r="P113" s="46"/>
      <c r="Q113" s="48" t="e">
        <f t="shared" si="6"/>
        <v>#REF!</v>
      </c>
      <c r="R113" s="63">
        <f t="shared" si="7"/>
        <v>0</v>
      </c>
      <c r="S113" s="48"/>
    </row>
    <row r="114" spans="2:19" ht="14.25" customHeight="1" outlineLevel="1" x14ac:dyDescent="0.25">
      <c r="B114" s="5" t="e">
        <f>#REF!</f>
        <v>#REF!</v>
      </c>
      <c r="C114" s="67" t="e">
        <f>#REF!</f>
        <v>#REF!</v>
      </c>
      <c r="D114" s="11" t="e">
        <f t="shared" si="10"/>
        <v>#REF!</v>
      </c>
      <c r="E114" s="11" t="e">
        <f>#REF!</f>
        <v>#REF!</v>
      </c>
      <c r="F114" s="11" t="e">
        <f>#REF!</f>
        <v>#REF!</v>
      </c>
      <c r="G114" s="11" t="e">
        <f>#REF!</f>
        <v>#REF!</v>
      </c>
      <c r="H114" s="69" t="str">
        <f>IFERROR(VLOOKUP($B114,#REF!,6,FALSE),"")</f>
        <v/>
      </c>
      <c r="I114" s="32"/>
      <c r="J114" s="33"/>
      <c r="K114" s="33"/>
      <c r="L114" s="34"/>
      <c r="M114" s="61"/>
      <c r="N114" s="61"/>
      <c r="O114" s="36"/>
      <c r="P114" s="46"/>
      <c r="Q114" s="48" t="e">
        <f t="shared" si="6"/>
        <v>#REF!</v>
      </c>
      <c r="R114" s="63">
        <f t="shared" si="7"/>
        <v>0</v>
      </c>
      <c r="S114" s="48"/>
    </row>
    <row r="115" spans="2:19" ht="14.25" customHeight="1" outlineLevel="1" x14ac:dyDescent="0.25">
      <c r="B115" s="5" t="e">
        <f>#REF!</f>
        <v>#REF!</v>
      </c>
      <c r="C115" s="67" t="e">
        <f>#REF!</f>
        <v>#REF!</v>
      </c>
      <c r="D115" s="11" t="e">
        <f t="shared" si="10"/>
        <v>#REF!</v>
      </c>
      <c r="E115" s="11" t="e">
        <f>#REF!</f>
        <v>#REF!</v>
      </c>
      <c r="F115" s="11" t="e">
        <f>#REF!</f>
        <v>#REF!</v>
      </c>
      <c r="G115" s="11" t="e">
        <f>#REF!</f>
        <v>#REF!</v>
      </c>
      <c r="H115" s="69" t="str">
        <f>IFERROR(VLOOKUP($B115,#REF!,6,FALSE),"")</f>
        <v/>
      </c>
      <c r="I115" s="32"/>
      <c r="J115" s="33"/>
      <c r="K115" s="33"/>
      <c r="L115" s="34"/>
      <c r="M115" s="61"/>
      <c r="N115" s="61"/>
      <c r="O115" s="36"/>
      <c r="P115" s="46"/>
      <c r="Q115" s="48" t="e">
        <f t="shared" si="6"/>
        <v>#REF!</v>
      </c>
      <c r="R115" s="63">
        <f t="shared" si="7"/>
        <v>0</v>
      </c>
      <c r="S115" s="48"/>
    </row>
    <row r="116" spans="2:19" ht="14.25" customHeight="1" outlineLevel="1" x14ac:dyDescent="0.25">
      <c r="B116" s="5" t="e">
        <f>#REF!</f>
        <v>#REF!</v>
      </c>
      <c r="C116" s="67" t="e">
        <f>#REF!</f>
        <v>#REF!</v>
      </c>
      <c r="D116" s="11" t="e">
        <f t="shared" si="10"/>
        <v>#REF!</v>
      </c>
      <c r="E116" s="11" t="e">
        <f>#REF!</f>
        <v>#REF!</v>
      </c>
      <c r="F116" s="11" t="e">
        <f>#REF!</f>
        <v>#REF!</v>
      </c>
      <c r="G116" s="11" t="e">
        <f>#REF!</f>
        <v>#REF!</v>
      </c>
      <c r="H116" s="69" t="str">
        <f>IFERROR(VLOOKUP($B116,#REF!,6,FALSE),"")</f>
        <v/>
      </c>
      <c r="I116" s="32"/>
      <c r="J116" s="33"/>
      <c r="K116" s="33"/>
      <c r="L116" s="34"/>
      <c r="M116" s="61"/>
      <c r="N116" s="61"/>
      <c r="O116" s="36"/>
      <c r="P116" s="46"/>
      <c r="Q116" s="48" t="e">
        <f t="shared" si="6"/>
        <v>#REF!</v>
      </c>
      <c r="R116" s="63">
        <f t="shared" si="7"/>
        <v>0</v>
      </c>
      <c r="S116" s="48"/>
    </row>
    <row r="117" spans="2:19" ht="14.25" customHeight="1" outlineLevel="1" x14ac:dyDescent="0.25">
      <c r="B117" s="5" t="e">
        <f>#REF!</f>
        <v>#REF!</v>
      </c>
      <c r="C117" s="67" t="e">
        <f>#REF!</f>
        <v>#REF!</v>
      </c>
      <c r="D117" s="11" t="e">
        <f t="shared" si="10"/>
        <v>#REF!</v>
      </c>
      <c r="E117" s="11" t="e">
        <f>#REF!</f>
        <v>#REF!</v>
      </c>
      <c r="F117" s="11" t="e">
        <f>#REF!</f>
        <v>#REF!</v>
      </c>
      <c r="G117" s="11" t="e">
        <f>#REF!</f>
        <v>#REF!</v>
      </c>
      <c r="H117" s="69" t="str">
        <f>IFERROR(VLOOKUP($B117,#REF!,6,FALSE),"")</f>
        <v/>
      </c>
      <c r="I117" s="32"/>
      <c r="J117" s="33"/>
      <c r="K117" s="33"/>
      <c r="L117" s="34"/>
      <c r="M117" s="61"/>
      <c r="N117" s="61"/>
      <c r="O117" s="36"/>
      <c r="P117" s="46"/>
      <c r="Q117" s="48" t="e">
        <f t="shared" si="6"/>
        <v>#REF!</v>
      </c>
      <c r="R117" s="63">
        <f t="shared" si="7"/>
        <v>0</v>
      </c>
      <c r="S117" s="48"/>
    </row>
    <row r="118" spans="2:19" ht="14.25" customHeight="1" outlineLevel="1" x14ac:dyDescent="0.25">
      <c r="B118" s="5" t="e">
        <f>#REF!</f>
        <v>#REF!</v>
      </c>
      <c r="C118" s="67" t="e">
        <f>#REF!</f>
        <v>#REF!</v>
      </c>
      <c r="D118" s="11" t="e">
        <f t="shared" si="10"/>
        <v>#REF!</v>
      </c>
      <c r="E118" s="11" t="e">
        <f>#REF!</f>
        <v>#REF!</v>
      </c>
      <c r="F118" s="11" t="e">
        <f>#REF!</f>
        <v>#REF!</v>
      </c>
      <c r="G118" s="11" t="e">
        <f>#REF!</f>
        <v>#REF!</v>
      </c>
      <c r="H118" s="69" t="str">
        <f>IFERROR(VLOOKUP($B118,#REF!,6,FALSE),"")</f>
        <v/>
      </c>
      <c r="I118" s="32"/>
      <c r="J118" s="33"/>
      <c r="K118" s="33"/>
      <c r="L118" s="34"/>
      <c r="M118" s="61"/>
      <c r="N118" s="61"/>
      <c r="O118" s="36"/>
      <c r="P118" s="46"/>
      <c r="Q118" s="48" t="e">
        <f t="shared" si="6"/>
        <v>#REF!</v>
      </c>
      <c r="R118" s="63">
        <f t="shared" si="7"/>
        <v>0</v>
      </c>
      <c r="S118" s="48"/>
    </row>
    <row r="119" spans="2:19" ht="14.25" customHeight="1" outlineLevel="1" x14ac:dyDescent="0.25">
      <c r="B119" s="5" t="e">
        <f>#REF!</f>
        <v>#REF!</v>
      </c>
      <c r="C119" s="67" t="e">
        <f>#REF!</f>
        <v>#REF!</v>
      </c>
      <c r="D119" s="11" t="e">
        <f t="shared" si="10"/>
        <v>#REF!</v>
      </c>
      <c r="E119" s="11" t="e">
        <f>#REF!</f>
        <v>#REF!</v>
      </c>
      <c r="F119" s="11" t="e">
        <f>#REF!</f>
        <v>#REF!</v>
      </c>
      <c r="G119" s="11" t="e">
        <f>#REF!</f>
        <v>#REF!</v>
      </c>
      <c r="H119" s="69" t="str">
        <f>IFERROR(VLOOKUP($B119,#REF!,6,FALSE),"")</f>
        <v/>
      </c>
      <c r="I119" s="32"/>
      <c r="J119" s="33"/>
      <c r="K119" s="33"/>
      <c r="L119" s="34"/>
      <c r="M119" s="61"/>
      <c r="N119" s="61"/>
      <c r="O119" s="36"/>
      <c r="P119" s="46"/>
      <c r="Q119" s="48" t="e">
        <f t="shared" si="6"/>
        <v>#REF!</v>
      </c>
      <c r="R119" s="63">
        <f t="shared" si="7"/>
        <v>0</v>
      </c>
      <c r="S119" s="48"/>
    </row>
    <row r="120" spans="2:19" ht="14.25" customHeight="1" outlineLevel="1" x14ac:dyDescent="0.25">
      <c r="B120" s="5" t="e">
        <f>#REF!</f>
        <v>#REF!</v>
      </c>
      <c r="C120" s="67" t="e">
        <f>#REF!</f>
        <v>#REF!</v>
      </c>
      <c r="D120" s="11" t="e">
        <f t="shared" si="10"/>
        <v>#REF!</v>
      </c>
      <c r="E120" s="11" t="e">
        <f>#REF!</f>
        <v>#REF!</v>
      </c>
      <c r="F120" s="11" t="e">
        <f>#REF!</f>
        <v>#REF!</v>
      </c>
      <c r="G120" s="11" t="e">
        <f>#REF!</f>
        <v>#REF!</v>
      </c>
      <c r="H120" s="69" t="str">
        <f>IFERROR(VLOOKUP($B120,#REF!,6,FALSE),"")</f>
        <v/>
      </c>
      <c r="I120" s="32"/>
      <c r="J120" s="33"/>
      <c r="K120" s="33"/>
      <c r="L120" s="34"/>
      <c r="M120" s="61"/>
      <c r="N120" s="61"/>
      <c r="O120" s="36"/>
      <c r="P120" s="46"/>
      <c r="Q120" s="48" t="e">
        <f t="shared" si="6"/>
        <v>#REF!</v>
      </c>
      <c r="R120" s="63">
        <f t="shared" si="7"/>
        <v>0</v>
      </c>
      <c r="S120" s="48"/>
    </row>
    <row r="121" spans="2:19" ht="14.25" customHeight="1" outlineLevel="1" x14ac:dyDescent="0.25">
      <c r="B121" s="5" t="e">
        <f>#REF!</f>
        <v>#REF!</v>
      </c>
      <c r="C121" s="67" t="e">
        <f>#REF!</f>
        <v>#REF!</v>
      </c>
      <c r="D121" s="11" t="e">
        <f t="shared" si="10"/>
        <v>#REF!</v>
      </c>
      <c r="E121" s="11" t="e">
        <f>#REF!</f>
        <v>#REF!</v>
      </c>
      <c r="F121" s="11" t="e">
        <f>#REF!</f>
        <v>#REF!</v>
      </c>
      <c r="G121" s="11" t="e">
        <f>#REF!</f>
        <v>#REF!</v>
      </c>
      <c r="H121" s="69" t="str">
        <f>IFERROR(VLOOKUP($B121,#REF!,6,FALSE),"")</f>
        <v/>
      </c>
      <c r="I121" s="32"/>
      <c r="J121" s="33"/>
      <c r="K121" s="33"/>
      <c r="L121" s="34"/>
      <c r="M121" s="61"/>
      <c r="N121" s="61"/>
      <c r="O121" s="36"/>
      <c r="P121" s="46"/>
      <c r="Q121" s="48" t="e">
        <f t="shared" si="6"/>
        <v>#REF!</v>
      </c>
      <c r="R121" s="63">
        <f t="shared" si="7"/>
        <v>0</v>
      </c>
      <c r="S121" s="48"/>
    </row>
    <row r="122" spans="2:19" ht="14.25" customHeight="1" outlineLevel="1" x14ac:dyDescent="0.25">
      <c r="B122" s="5" t="e">
        <f>#REF!</f>
        <v>#REF!</v>
      </c>
      <c r="C122" s="67" t="e">
        <f>#REF!</f>
        <v>#REF!</v>
      </c>
      <c r="D122" s="11" t="e">
        <f t="shared" si="10"/>
        <v>#REF!</v>
      </c>
      <c r="E122" s="11" t="e">
        <f>#REF!</f>
        <v>#REF!</v>
      </c>
      <c r="F122" s="11" t="e">
        <f>#REF!</f>
        <v>#REF!</v>
      </c>
      <c r="G122" s="11" t="e">
        <f>#REF!</f>
        <v>#REF!</v>
      </c>
      <c r="H122" s="69" t="str">
        <f>IFERROR(VLOOKUP($B122,#REF!,6,FALSE),"")</f>
        <v/>
      </c>
      <c r="I122" s="32"/>
      <c r="J122" s="33"/>
      <c r="K122" s="33"/>
      <c r="L122" s="34"/>
      <c r="M122" s="61"/>
      <c r="N122" s="61"/>
      <c r="O122" s="36"/>
      <c r="P122" s="46"/>
      <c r="Q122" s="48" t="e">
        <f t="shared" si="6"/>
        <v>#REF!</v>
      </c>
      <c r="R122" s="63">
        <f t="shared" si="7"/>
        <v>0</v>
      </c>
      <c r="S122" s="48"/>
    </row>
    <row r="123" spans="2:19" ht="14.25" customHeight="1" outlineLevel="1" thickBot="1" x14ac:dyDescent="0.3">
      <c r="B123" s="50"/>
      <c r="C123" s="68"/>
      <c r="D123" s="51"/>
      <c r="E123" s="51"/>
      <c r="F123" s="51"/>
      <c r="G123" s="51"/>
      <c r="H123" s="51"/>
      <c r="I123" s="52"/>
      <c r="J123" s="52"/>
      <c r="K123" s="52"/>
      <c r="L123" s="52"/>
      <c r="M123" s="62"/>
      <c r="N123" s="62"/>
      <c r="O123" s="55"/>
      <c r="P123" s="56"/>
      <c r="Q123" s="48">
        <f t="shared" si="6"/>
        <v>0</v>
      </c>
      <c r="R123" s="63">
        <f t="shared" si="7"/>
        <v>0</v>
      </c>
      <c r="S123" s="48"/>
    </row>
    <row r="124" spans="2:19" ht="17.25" customHeight="1" thickBot="1" x14ac:dyDescent="0.3">
      <c r="B124" s="515" t="e">
        <f>+#REF!</f>
        <v>#REF!</v>
      </c>
      <c r="C124" s="516"/>
      <c r="D124" s="517"/>
      <c r="E124" s="517"/>
      <c r="F124" s="517"/>
      <c r="G124" s="518"/>
      <c r="H124" s="72" t="str">
        <f>IFERROR(VLOOKUP($B124,#REF!,6,FALSE),"")</f>
        <v/>
      </c>
      <c r="I124" s="57"/>
      <c r="J124" s="53"/>
      <c r="K124" s="53"/>
      <c r="L124" s="54"/>
      <c r="M124" s="59"/>
      <c r="N124" s="59"/>
      <c r="O124" s="41"/>
      <c r="P124" s="44"/>
      <c r="Q124" s="48" t="e">
        <f t="shared" si="6"/>
        <v>#REF!</v>
      </c>
      <c r="R124" s="63">
        <f t="shared" si="7"/>
        <v>0</v>
      </c>
      <c r="S124" s="48"/>
    </row>
    <row r="125" spans="2:19" ht="14.25" customHeight="1" outlineLevel="1" x14ac:dyDescent="0.25">
      <c r="B125" s="38" t="e">
        <f>#REF!</f>
        <v>#REF!</v>
      </c>
      <c r="C125" s="66" t="e">
        <f>#REF!</f>
        <v>#REF!</v>
      </c>
      <c r="D125" s="39" t="e">
        <f>+B124</f>
        <v>#REF!</v>
      </c>
      <c r="E125" s="39" t="e">
        <f>#REF!</f>
        <v>#REF!</v>
      </c>
      <c r="F125" s="39" t="e">
        <f>#REF!</f>
        <v>#REF!</v>
      </c>
      <c r="G125" s="39" t="e">
        <f>#REF!</f>
        <v>#REF!</v>
      </c>
      <c r="H125" s="70" t="str">
        <f>IFERROR(VLOOKUP($B125,#REF!,6,FALSE),"")</f>
        <v/>
      </c>
      <c r="I125" s="26"/>
      <c r="J125" s="27"/>
      <c r="K125" s="27"/>
      <c r="L125" s="28"/>
      <c r="M125" s="60"/>
      <c r="N125" s="60"/>
      <c r="O125" s="30"/>
      <c r="P125" s="45"/>
      <c r="Q125" s="48" t="e">
        <f t="shared" si="6"/>
        <v>#REF!</v>
      </c>
      <c r="R125" s="63">
        <f t="shared" si="7"/>
        <v>0</v>
      </c>
      <c r="S125" s="48"/>
    </row>
    <row r="126" spans="2:19" ht="14.25" customHeight="1" outlineLevel="1" x14ac:dyDescent="0.25">
      <c r="B126" s="5" t="e">
        <f>#REF!</f>
        <v>#REF!</v>
      </c>
      <c r="C126" s="67" t="e">
        <f>#REF!</f>
        <v>#REF!</v>
      </c>
      <c r="D126" s="11" t="e">
        <f>+D125</f>
        <v>#REF!</v>
      </c>
      <c r="E126" s="11" t="e">
        <f>#REF!</f>
        <v>#REF!</v>
      </c>
      <c r="F126" s="11" t="e">
        <f>#REF!</f>
        <v>#REF!</v>
      </c>
      <c r="G126" s="11" t="e">
        <f>#REF!</f>
        <v>#REF!</v>
      </c>
      <c r="H126" s="69" t="str">
        <f>IFERROR(VLOOKUP($B126,#REF!,6,FALSE),"")</f>
        <v/>
      </c>
      <c r="I126" s="32"/>
      <c r="J126" s="33"/>
      <c r="K126" s="33"/>
      <c r="L126" s="34"/>
      <c r="M126" s="61"/>
      <c r="N126" s="61"/>
      <c r="O126" s="36"/>
      <c r="P126" s="46"/>
      <c r="Q126" s="48" t="e">
        <f t="shared" si="6"/>
        <v>#REF!</v>
      </c>
      <c r="R126" s="63">
        <f t="shared" si="7"/>
        <v>0</v>
      </c>
      <c r="S126" s="48"/>
    </row>
    <row r="127" spans="2:19" ht="14.25" customHeight="1" outlineLevel="1" x14ac:dyDescent="0.25">
      <c r="B127" s="5" t="e">
        <f>#REF!</f>
        <v>#REF!</v>
      </c>
      <c r="C127" s="67" t="e">
        <f>#REF!</f>
        <v>#REF!</v>
      </c>
      <c r="D127" s="11" t="e">
        <f t="shared" ref="D127:D139" si="11">+D126</f>
        <v>#REF!</v>
      </c>
      <c r="E127" s="11" t="e">
        <f>#REF!</f>
        <v>#REF!</v>
      </c>
      <c r="F127" s="11" t="e">
        <f>#REF!</f>
        <v>#REF!</v>
      </c>
      <c r="G127" s="11" t="e">
        <f>#REF!</f>
        <v>#REF!</v>
      </c>
      <c r="H127" s="69" t="str">
        <f>IFERROR(VLOOKUP($B127,#REF!,6,FALSE),"")</f>
        <v/>
      </c>
      <c r="I127" s="32"/>
      <c r="J127" s="33"/>
      <c r="K127" s="33"/>
      <c r="L127" s="34"/>
      <c r="M127" s="61"/>
      <c r="N127" s="61"/>
      <c r="O127" s="36"/>
      <c r="P127" s="46"/>
      <c r="Q127" s="48" t="e">
        <f t="shared" si="6"/>
        <v>#REF!</v>
      </c>
      <c r="R127" s="63">
        <f t="shared" si="7"/>
        <v>0</v>
      </c>
      <c r="S127" s="48"/>
    </row>
    <row r="128" spans="2:19" ht="14.25" customHeight="1" outlineLevel="1" x14ac:dyDescent="0.25">
      <c r="B128" s="5" t="e">
        <f>#REF!</f>
        <v>#REF!</v>
      </c>
      <c r="C128" s="67" t="e">
        <f>#REF!</f>
        <v>#REF!</v>
      </c>
      <c r="D128" s="11" t="e">
        <f t="shared" si="11"/>
        <v>#REF!</v>
      </c>
      <c r="E128" s="11" t="e">
        <f>#REF!</f>
        <v>#REF!</v>
      </c>
      <c r="F128" s="11" t="e">
        <f>#REF!</f>
        <v>#REF!</v>
      </c>
      <c r="G128" s="11" t="e">
        <f>#REF!</f>
        <v>#REF!</v>
      </c>
      <c r="H128" s="69" t="str">
        <f>IFERROR(VLOOKUP($B128,#REF!,6,FALSE),"")</f>
        <v/>
      </c>
      <c r="I128" s="32"/>
      <c r="J128" s="33"/>
      <c r="K128" s="33"/>
      <c r="L128" s="34"/>
      <c r="M128" s="61"/>
      <c r="N128" s="61"/>
      <c r="O128" s="36"/>
      <c r="P128" s="46"/>
      <c r="Q128" s="48" t="e">
        <f t="shared" si="6"/>
        <v>#REF!</v>
      </c>
      <c r="R128" s="63">
        <f t="shared" si="7"/>
        <v>0</v>
      </c>
      <c r="S128" s="48"/>
    </row>
    <row r="129" spans="2:19" ht="14.25" customHeight="1" outlineLevel="1" x14ac:dyDescent="0.25">
      <c r="B129" s="5" t="e">
        <f>#REF!</f>
        <v>#REF!</v>
      </c>
      <c r="C129" s="67" t="e">
        <f>#REF!</f>
        <v>#REF!</v>
      </c>
      <c r="D129" s="11" t="e">
        <f t="shared" si="11"/>
        <v>#REF!</v>
      </c>
      <c r="E129" s="11" t="e">
        <f>#REF!</f>
        <v>#REF!</v>
      </c>
      <c r="F129" s="11" t="e">
        <f>#REF!</f>
        <v>#REF!</v>
      </c>
      <c r="G129" s="11" t="e">
        <f>#REF!</f>
        <v>#REF!</v>
      </c>
      <c r="H129" s="69" t="str">
        <f>IFERROR(VLOOKUP($B129,#REF!,6,FALSE),"")</f>
        <v/>
      </c>
      <c r="I129" s="32"/>
      <c r="J129" s="33"/>
      <c r="K129" s="33"/>
      <c r="L129" s="34"/>
      <c r="M129" s="61"/>
      <c r="N129" s="61"/>
      <c r="O129" s="36"/>
      <c r="P129" s="46"/>
      <c r="Q129" s="48" t="e">
        <f t="shared" si="6"/>
        <v>#REF!</v>
      </c>
      <c r="R129" s="63">
        <f t="shared" si="7"/>
        <v>0</v>
      </c>
      <c r="S129" s="48"/>
    </row>
    <row r="130" spans="2:19" ht="14.25" customHeight="1" outlineLevel="1" x14ac:dyDescent="0.25">
      <c r="B130" s="5" t="e">
        <f>#REF!</f>
        <v>#REF!</v>
      </c>
      <c r="C130" s="67" t="e">
        <f>#REF!</f>
        <v>#REF!</v>
      </c>
      <c r="D130" s="11" t="e">
        <f t="shared" si="11"/>
        <v>#REF!</v>
      </c>
      <c r="E130" s="11" t="e">
        <f>#REF!</f>
        <v>#REF!</v>
      </c>
      <c r="F130" s="11" t="e">
        <f>#REF!</f>
        <v>#REF!</v>
      </c>
      <c r="G130" s="11" t="e">
        <f>#REF!</f>
        <v>#REF!</v>
      </c>
      <c r="H130" s="69" t="str">
        <f>IFERROR(VLOOKUP($B130,#REF!,6,FALSE),"")</f>
        <v/>
      </c>
      <c r="I130" s="32"/>
      <c r="J130" s="33"/>
      <c r="K130" s="33"/>
      <c r="L130" s="34"/>
      <c r="M130" s="61"/>
      <c r="N130" s="61"/>
      <c r="O130" s="36"/>
      <c r="P130" s="46"/>
      <c r="Q130" s="48" t="e">
        <f t="shared" si="6"/>
        <v>#REF!</v>
      </c>
      <c r="R130" s="63">
        <f t="shared" si="7"/>
        <v>0</v>
      </c>
      <c r="S130" s="48"/>
    </row>
    <row r="131" spans="2:19" ht="14.25" customHeight="1" outlineLevel="1" x14ac:dyDescent="0.25">
      <c r="B131" s="5" t="e">
        <f>#REF!</f>
        <v>#REF!</v>
      </c>
      <c r="C131" s="67" t="e">
        <f>#REF!</f>
        <v>#REF!</v>
      </c>
      <c r="D131" s="11" t="e">
        <f t="shared" si="11"/>
        <v>#REF!</v>
      </c>
      <c r="E131" s="11" t="e">
        <f>#REF!</f>
        <v>#REF!</v>
      </c>
      <c r="F131" s="11" t="e">
        <f>#REF!</f>
        <v>#REF!</v>
      </c>
      <c r="G131" s="11" t="e">
        <f>#REF!</f>
        <v>#REF!</v>
      </c>
      <c r="H131" s="69" t="str">
        <f>IFERROR(VLOOKUP($B131,#REF!,6,FALSE),"")</f>
        <v/>
      </c>
      <c r="I131" s="32"/>
      <c r="J131" s="33"/>
      <c r="K131" s="33"/>
      <c r="L131" s="34"/>
      <c r="M131" s="61"/>
      <c r="N131" s="61"/>
      <c r="O131" s="36"/>
      <c r="P131" s="46"/>
      <c r="Q131" s="48" t="e">
        <f t="shared" si="6"/>
        <v>#REF!</v>
      </c>
      <c r="R131" s="63">
        <f t="shared" si="7"/>
        <v>0</v>
      </c>
      <c r="S131" s="48"/>
    </row>
    <row r="132" spans="2:19" ht="14.25" customHeight="1" outlineLevel="1" x14ac:dyDescent="0.25">
      <c r="B132" s="5" t="e">
        <f>#REF!</f>
        <v>#REF!</v>
      </c>
      <c r="C132" s="67" t="e">
        <f>#REF!</f>
        <v>#REF!</v>
      </c>
      <c r="D132" s="11" t="e">
        <f t="shared" si="11"/>
        <v>#REF!</v>
      </c>
      <c r="E132" s="11" t="e">
        <f>#REF!</f>
        <v>#REF!</v>
      </c>
      <c r="F132" s="11" t="e">
        <f>#REF!</f>
        <v>#REF!</v>
      </c>
      <c r="G132" s="11" t="e">
        <f>#REF!</f>
        <v>#REF!</v>
      </c>
      <c r="H132" s="69" t="str">
        <f>IFERROR(VLOOKUP($B132,#REF!,6,FALSE),"")</f>
        <v/>
      </c>
      <c r="I132" s="32"/>
      <c r="J132" s="33"/>
      <c r="K132" s="33"/>
      <c r="L132" s="34"/>
      <c r="M132" s="61"/>
      <c r="N132" s="61"/>
      <c r="O132" s="36"/>
      <c r="P132" s="46"/>
      <c r="Q132" s="48" t="e">
        <f t="shared" si="6"/>
        <v>#REF!</v>
      </c>
      <c r="R132" s="63">
        <f t="shared" si="7"/>
        <v>0</v>
      </c>
      <c r="S132" s="48"/>
    </row>
    <row r="133" spans="2:19" ht="14.25" customHeight="1" outlineLevel="1" x14ac:dyDescent="0.25">
      <c r="B133" s="5" t="e">
        <f>#REF!</f>
        <v>#REF!</v>
      </c>
      <c r="C133" s="67" t="e">
        <f>#REF!</f>
        <v>#REF!</v>
      </c>
      <c r="D133" s="11" t="e">
        <f t="shared" si="11"/>
        <v>#REF!</v>
      </c>
      <c r="E133" s="11" t="e">
        <f>#REF!</f>
        <v>#REF!</v>
      </c>
      <c r="F133" s="11" t="e">
        <f>#REF!</f>
        <v>#REF!</v>
      </c>
      <c r="G133" s="11" t="e">
        <f>#REF!</f>
        <v>#REF!</v>
      </c>
      <c r="H133" s="69" t="str">
        <f>IFERROR(VLOOKUP($B133,#REF!,6,FALSE),"")</f>
        <v/>
      </c>
      <c r="I133" s="32"/>
      <c r="J133" s="33"/>
      <c r="K133" s="33"/>
      <c r="L133" s="34"/>
      <c r="M133" s="61"/>
      <c r="N133" s="61"/>
      <c r="O133" s="36"/>
      <c r="P133" s="46"/>
      <c r="Q133" s="48" t="e">
        <f t="shared" si="6"/>
        <v>#REF!</v>
      </c>
      <c r="R133" s="63">
        <f t="shared" si="7"/>
        <v>0</v>
      </c>
      <c r="S133" s="48"/>
    </row>
    <row r="134" spans="2:19" ht="14.25" customHeight="1" outlineLevel="1" x14ac:dyDescent="0.25">
      <c r="B134" s="5" t="e">
        <f>#REF!</f>
        <v>#REF!</v>
      </c>
      <c r="C134" s="67" t="e">
        <f>#REF!</f>
        <v>#REF!</v>
      </c>
      <c r="D134" s="11" t="e">
        <f t="shared" si="11"/>
        <v>#REF!</v>
      </c>
      <c r="E134" s="11" t="e">
        <f>#REF!</f>
        <v>#REF!</v>
      </c>
      <c r="F134" s="11" t="e">
        <f>#REF!</f>
        <v>#REF!</v>
      </c>
      <c r="G134" s="11" t="e">
        <f>#REF!</f>
        <v>#REF!</v>
      </c>
      <c r="H134" s="69" t="str">
        <f>IFERROR(VLOOKUP($B134,#REF!,6,FALSE),"")</f>
        <v/>
      </c>
      <c r="I134" s="32"/>
      <c r="J134" s="33"/>
      <c r="K134" s="33"/>
      <c r="L134" s="34"/>
      <c r="M134" s="61"/>
      <c r="N134" s="61"/>
      <c r="O134" s="36"/>
      <c r="P134" s="46"/>
      <c r="Q134" s="48" t="e">
        <f t="shared" si="6"/>
        <v>#REF!</v>
      </c>
      <c r="R134" s="63">
        <f t="shared" si="7"/>
        <v>0</v>
      </c>
      <c r="S134" s="48"/>
    </row>
    <row r="135" spans="2:19" ht="14.25" customHeight="1" outlineLevel="1" x14ac:dyDescent="0.25">
      <c r="B135" s="5" t="e">
        <f>#REF!</f>
        <v>#REF!</v>
      </c>
      <c r="C135" s="67" t="e">
        <f>#REF!</f>
        <v>#REF!</v>
      </c>
      <c r="D135" s="11" t="e">
        <f t="shared" si="11"/>
        <v>#REF!</v>
      </c>
      <c r="E135" s="11" t="e">
        <f>#REF!</f>
        <v>#REF!</v>
      </c>
      <c r="F135" s="11" t="e">
        <f>#REF!</f>
        <v>#REF!</v>
      </c>
      <c r="G135" s="11" t="e">
        <f>#REF!</f>
        <v>#REF!</v>
      </c>
      <c r="H135" s="69" t="str">
        <f>IFERROR(VLOOKUP($B135,#REF!,6,FALSE),"")</f>
        <v/>
      </c>
      <c r="I135" s="32"/>
      <c r="J135" s="33"/>
      <c r="K135" s="33"/>
      <c r="L135" s="34"/>
      <c r="M135" s="61"/>
      <c r="N135" s="61"/>
      <c r="O135" s="36"/>
      <c r="P135" s="46"/>
      <c r="Q135" s="48" t="e">
        <f t="shared" ref="Q135:Q198" si="12">+B135</f>
        <v>#REF!</v>
      </c>
      <c r="R135" s="63">
        <f t="shared" ref="R135:R198" si="13">IFERROR(N135-M135-O135,0)</f>
        <v>0</v>
      </c>
      <c r="S135" s="48"/>
    </row>
    <row r="136" spans="2:19" ht="14.25" customHeight="1" outlineLevel="1" x14ac:dyDescent="0.25">
      <c r="B136" s="5" t="e">
        <f>#REF!</f>
        <v>#REF!</v>
      </c>
      <c r="C136" s="67" t="e">
        <f>#REF!</f>
        <v>#REF!</v>
      </c>
      <c r="D136" s="11" t="e">
        <f t="shared" si="11"/>
        <v>#REF!</v>
      </c>
      <c r="E136" s="11" t="e">
        <f>#REF!</f>
        <v>#REF!</v>
      </c>
      <c r="F136" s="11" t="e">
        <f>#REF!</f>
        <v>#REF!</v>
      </c>
      <c r="G136" s="11" t="e">
        <f>#REF!</f>
        <v>#REF!</v>
      </c>
      <c r="H136" s="69" t="str">
        <f>IFERROR(VLOOKUP($B136,#REF!,6,FALSE),"")</f>
        <v/>
      </c>
      <c r="I136" s="32"/>
      <c r="J136" s="33"/>
      <c r="K136" s="33"/>
      <c r="L136" s="34"/>
      <c r="M136" s="61"/>
      <c r="N136" s="61"/>
      <c r="O136" s="36"/>
      <c r="P136" s="46"/>
      <c r="Q136" s="48" t="e">
        <f t="shared" si="12"/>
        <v>#REF!</v>
      </c>
      <c r="R136" s="63">
        <f t="shared" si="13"/>
        <v>0</v>
      </c>
      <c r="S136" s="48"/>
    </row>
    <row r="137" spans="2:19" ht="14.25" customHeight="1" outlineLevel="1" x14ac:dyDescent="0.25">
      <c r="B137" s="5" t="e">
        <f>#REF!</f>
        <v>#REF!</v>
      </c>
      <c r="C137" s="67" t="e">
        <f>#REF!</f>
        <v>#REF!</v>
      </c>
      <c r="D137" s="11" t="e">
        <f t="shared" si="11"/>
        <v>#REF!</v>
      </c>
      <c r="E137" s="11" t="e">
        <f>#REF!</f>
        <v>#REF!</v>
      </c>
      <c r="F137" s="11" t="e">
        <f>#REF!</f>
        <v>#REF!</v>
      </c>
      <c r="G137" s="11" t="e">
        <f>#REF!</f>
        <v>#REF!</v>
      </c>
      <c r="H137" s="69" t="str">
        <f>IFERROR(VLOOKUP($B137,#REF!,6,FALSE),"")</f>
        <v/>
      </c>
      <c r="I137" s="32"/>
      <c r="J137" s="33"/>
      <c r="K137" s="33"/>
      <c r="L137" s="34"/>
      <c r="M137" s="61"/>
      <c r="N137" s="61"/>
      <c r="O137" s="36"/>
      <c r="P137" s="46"/>
      <c r="Q137" s="48" t="e">
        <f t="shared" si="12"/>
        <v>#REF!</v>
      </c>
      <c r="R137" s="63">
        <f t="shared" si="13"/>
        <v>0</v>
      </c>
      <c r="S137" s="48"/>
    </row>
    <row r="138" spans="2:19" ht="14.25" customHeight="1" outlineLevel="1" x14ac:dyDescent="0.25">
      <c r="B138" s="5" t="e">
        <f>#REF!</f>
        <v>#REF!</v>
      </c>
      <c r="C138" s="67" t="e">
        <f>#REF!</f>
        <v>#REF!</v>
      </c>
      <c r="D138" s="11" t="e">
        <f t="shared" si="11"/>
        <v>#REF!</v>
      </c>
      <c r="E138" s="11" t="e">
        <f>#REF!</f>
        <v>#REF!</v>
      </c>
      <c r="F138" s="11" t="e">
        <f>#REF!</f>
        <v>#REF!</v>
      </c>
      <c r="G138" s="11" t="e">
        <f>#REF!</f>
        <v>#REF!</v>
      </c>
      <c r="H138" s="69" t="str">
        <f>IFERROR(VLOOKUP($B138,#REF!,6,FALSE),"")</f>
        <v/>
      </c>
      <c r="I138" s="32"/>
      <c r="J138" s="33"/>
      <c r="K138" s="33"/>
      <c r="L138" s="34"/>
      <c r="M138" s="61"/>
      <c r="N138" s="61"/>
      <c r="O138" s="36"/>
      <c r="P138" s="46"/>
      <c r="Q138" s="48" t="e">
        <f t="shared" si="12"/>
        <v>#REF!</v>
      </c>
      <c r="R138" s="63">
        <f t="shared" si="13"/>
        <v>0</v>
      </c>
      <c r="S138" s="48"/>
    </row>
    <row r="139" spans="2:19" ht="14.25" customHeight="1" outlineLevel="1" x14ac:dyDescent="0.25">
      <c r="B139" s="5" t="e">
        <f>#REF!</f>
        <v>#REF!</v>
      </c>
      <c r="C139" s="67" t="e">
        <f>#REF!</f>
        <v>#REF!</v>
      </c>
      <c r="D139" s="11" t="e">
        <f t="shared" si="11"/>
        <v>#REF!</v>
      </c>
      <c r="E139" s="11" t="e">
        <f>#REF!</f>
        <v>#REF!</v>
      </c>
      <c r="F139" s="11" t="e">
        <f>#REF!</f>
        <v>#REF!</v>
      </c>
      <c r="G139" s="11" t="e">
        <f>#REF!</f>
        <v>#REF!</v>
      </c>
      <c r="H139" s="69" t="str">
        <f>IFERROR(VLOOKUP($B139,#REF!,6,FALSE),"")</f>
        <v/>
      </c>
      <c r="I139" s="32"/>
      <c r="J139" s="33"/>
      <c r="K139" s="33"/>
      <c r="L139" s="34"/>
      <c r="M139" s="61"/>
      <c r="N139" s="61"/>
      <c r="O139" s="36"/>
      <c r="P139" s="46"/>
      <c r="Q139" s="48" t="e">
        <f t="shared" si="12"/>
        <v>#REF!</v>
      </c>
      <c r="R139" s="63">
        <f t="shared" si="13"/>
        <v>0</v>
      </c>
      <c r="S139" s="48"/>
    </row>
    <row r="140" spans="2:19" ht="14.25" customHeight="1" outlineLevel="1" thickBot="1" x14ac:dyDescent="0.3">
      <c r="B140" s="50"/>
      <c r="C140" s="68"/>
      <c r="D140" s="51"/>
      <c r="E140" s="51"/>
      <c r="F140" s="51"/>
      <c r="G140" s="51"/>
      <c r="H140" s="51"/>
      <c r="I140" s="52"/>
      <c r="J140" s="52"/>
      <c r="K140" s="52"/>
      <c r="L140" s="52"/>
      <c r="M140" s="62"/>
      <c r="N140" s="62"/>
      <c r="O140" s="55"/>
      <c r="P140" s="56"/>
      <c r="Q140" s="48">
        <f t="shared" si="12"/>
        <v>0</v>
      </c>
      <c r="R140" s="63">
        <f t="shared" si="13"/>
        <v>0</v>
      </c>
      <c r="S140" s="48"/>
    </row>
    <row r="141" spans="2:19" ht="17.25" customHeight="1" thickBot="1" x14ac:dyDescent="0.3">
      <c r="B141" s="515" t="e">
        <f>+#REF!</f>
        <v>#REF!</v>
      </c>
      <c r="C141" s="516"/>
      <c r="D141" s="517"/>
      <c r="E141" s="517"/>
      <c r="F141" s="517"/>
      <c r="G141" s="518"/>
      <c r="H141" s="72" t="str">
        <f>IFERROR(VLOOKUP($B141,#REF!,6,FALSE),"")</f>
        <v/>
      </c>
      <c r="I141" s="57"/>
      <c r="J141" s="53"/>
      <c r="K141" s="53"/>
      <c r="L141" s="54"/>
      <c r="M141" s="59"/>
      <c r="N141" s="59"/>
      <c r="O141" s="41"/>
      <c r="P141" s="44"/>
      <c r="Q141" s="48" t="e">
        <f t="shared" si="12"/>
        <v>#REF!</v>
      </c>
      <c r="R141" s="63">
        <f t="shared" si="13"/>
        <v>0</v>
      </c>
      <c r="S141" s="48"/>
    </row>
    <row r="142" spans="2:19" ht="14.25" customHeight="1" outlineLevel="1" x14ac:dyDescent="0.25">
      <c r="B142" s="38" t="e">
        <f>#REF!</f>
        <v>#REF!</v>
      </c>
      <c r="C142" s="66" t="e">
        <f>#REF!</f>
        <v>#REF!</v>
      </c>
      <c r="D142" s="39" t="e">
        <f>+B141</f>
        <v>#REF!</v>
      </c>
      <c r="E142" s="39" t="e">
        <f>#REF!</f>
        <v>#REF!</v>
      </c>
      <c r="F142" s="39" t="e">
        <f>#REF!</f>
        <v>#REF!</v>
      </c>
      <c r="G142" s="39" t="e">
        <f>#REF!</f>
        <v>#REF!</v>
      </c>
      <c r="H142" s="70" t="str">
        <f>IFERROR(VLOOKUP($B142,#REF!,6,FALSE),"")</f>
        <v/>
      </c>
      <c r="I142" s="26"/>
      <c r="J142" s="27"/>
      <c r="K142" s="27"/>
      <c r="L142" s="28"/>
      <c r="M142" s="60"/>
      <c r="N142" s="60"/>
      <c r="O142" s="30"/>
      <c r="P142" s="45"/>
      <c r="Q142" s="48" t="e">
        <f t="shared" si="12"/>
        <v>#REF!</v>
      </c>
      <c r="R142" s="63">
        <f t="shared" si="13"/>
        <v>0</v>
      </c>
      <c r="S142" s="48"/>
    </row>
    <row r="143" spans="2:19" ht="14.25" customHeight="1" outlineLevel="1" x14ac:dyDescent="0.25">
      <c r="B143" s="5" t="e">
        <f>#REF!</f>
        <v>#REF!</v>
      </c>
      <c r="C143" s="67" t="e">
        <f>#REF!</f>
        <v>#REF!</v>
      </c>
      <c r="D143" s="11" t="e">
        <f>+D142</f>
        <v>#REF!</v>
      </c>
      <c r="E143" s="11" t="e">
        <f>#REF!</f>
        <v>#REF!</v>
      </c>
      <c r="F143" s="11" t="e">
        <f>#REF!</f>
        <v>#REF!</v>
      </c>
      <c r="G143" s="11" t="e">
        <f>#REF!</f>
        <v>#REF!</v>
      </c>
      <c r="H143" s="69" t="str">
        <f>IFERROR(VLOOKUP($B143,#REF!,6,FALSE),"")</f>
        <v/>
      </c>
      <c r="I143" s="32"/>
      <c r="J143" s="33"/>
      <c r="K143" s="33"/>
      <c r="L143" s="34"/>
      <c r="M143" s="61"/>
      <c r="N143" s="61"/>
      <c r="O143" s="36"/>
      <c r="P143" s="46"/>
      <c r="Q143" s="48" t="e">
        <f t="shared" si="12"/>
        <v>#REF!</v>
      </c>
      <c r="R143" s="63">
        <f t="shared" si="13"/>
        <v>0</v>
      </c>
      <c r="S143" s="48"/>
    </row>
    <row r="144" spans="2:19" ht="14.25" customHeight="1" outlineLevel="1" x14ac:dyDescent="0.25">
      <c r="B144" s="5" t="e">
        <f>#REF!</f>
        <v>#REF!</v>
      </c>
      <c r="C144" s="67" t="e">
        <f>#REF!</f>
        <v>#REF!</v>
      </c>
      <c r="D144" s="11" t="e">
        <f t="shared" ref="D144:D156" si="14">+D143</f>
        <v>#REF!</v>
      </c>
      <c r="E144" s="11" t="e">
        <f>#REF!</f>
        <v>#REF!</v>
      </c>
      <c r="F144" s="11" t="e">
        <f>#REF!</f>
        <v>#REF!</v>
      </c>
      <c r="G144" s="11" t="e">
        <f>#REF!</f>
        <v>#REF!</v>
      </c>
      <c r="H144" s="69" t="str">
        <f>IFERROR(VLOOKUP($B144,#REF!,6,FALSE),"")</f>
        <v/>
      </c>
      <c r="I144" s="32"/>
      <c r="J144" s="33"/>
      <c r="K144" s="33"/>
      <c r="L144" s="34"/>
      <c r="M144" s="61"/>
      <c r="N144" s="61"/>
      <c r="O144" s="36"/>
      <c r="P144" s="46"/>
      <c r="Q144" s="48" t="e">
        <f t="shared" si="12"/>
        <v>#REF!</v>
      </c>
      <c r="R144" s="63">
        <f t="shared" si="13"/>
        <v>0</v>
      </c>
      <c r="S144" s="48"/>
    </row>
    <row r="145" spans="2:19" ht="14.25" customHeight="1" outlineLevel="1" x14ac:dyDescent="0.25">
      <c r="B145" s="5" t="e">
        <f>#REF!</f>
        <v>#REF!</v>
      </c>
      <c r="C145" s="67" t="e">
        <f>#REF!</f>
        <v>#REF!</v>
      </c>
      <c r="D145" s="11" t="e">
        <f t="shared" si="14"/>
        <v>#REF!</v>
      </c>
      <c r="E145" s="11" t="e">
        <f>#REF!</f>
        <v>#REF!</v>
      </c>
      <c r="F145" s="11" t="e">
        <f>#REF!</f>
        <v>#REF!</v>
      </c>
      <c r="G145" s="11" t="e">
        <f>#REF!</f>
        <v>#REF!</v>
      </c>
      <c r="H145" s="69" t="str">
        <f>IFERROR(VLOOKUP($B145,#REF!,6,FALSE),"")</f>
        <v/>
      </c>
      <c r="I145" s="32"/>
      <c r="J145" s="33"/>
      <c r="K145" s="33"/>
      <c r="L145" s="34"/>
      <c r="M145" s="61"/>
      <c r="N145" s="61"/>
      <c r="O145" s="36"/>
      <c r="P145" s="46"/>
      <c r="Q145" s="48" t="e">
        <f t="shared" si="12"/>
        <v>#REF!</v>
      </c>
      <c r="R145" s="63">
        <f t="shared" si="13"/>
        <v>0</v>
      </c>
      <c r="S145" s="48"/>
    </row>
    <row r="146" spans="2:19" ht="14.25" customHeight="1" outlineLevel="1" x14ac:dyDescent="0.25">
      <c r="B146" s="5" t="e">
        <f>#REF!</f>
        <v>#REF!</v>
      </c>
      <c r="C146" s="67" t="e">
        <f>#REF!</f>
        <v>#REF!</v>
      </c>
      <c r="D146" s="11" t="e">
        <f t="shared" si="14"/>
        <v>#REF!</v>
      </c>
      <c r="E146" s="11" t="e">
        <f>#REF!</f>
        <v>#REF!</v>
      </c>
      <c r="F146" s="11" t="e">
        <f>#REF!</f>
        <v>#REF!</v>
      </c>
      <c r="G146" s="11" t="e">
        <f>#REF!</f>
        <v>#REF!</v>
      </c>
      <c r="H146" s="69" t="str">
        <f>IFERROR(VLOOKUP($B146,#REF!,6,FALSE),"")</f>
        <v/>
      </c>
      <c r="I146" s="32"/>
      <c r="J146" s="33"/>
      <c r="K146" s="33"/>
      <c r="L146" s="34"/>
      <c r="M146" s="61"/>
      <c r="N146" s="61"/>
      <c r="O146" s="36"/>
      <c r="P146" s="46"/>
      <c r="Q146" s="48" t="e">
        <f t="shared" si="12"/>
        <v>#REF!</v>
      </c>
      <c r="R146" s="63">
        <f t="shared" si="13"/>
        <v>0</v>
      </c>
      <c r="S146" s="48"/>
    </row>
    <row r="147" spans="2:19" ht="14.25" customHeight="1" outlineLevel="1" x14ac:dyDescent="0.25">
      <c r="B147" s="5" t="e">
        <f>#REF!</f>
        <v>#REF!</v>
      </c>
      <c r="C147" s="67" t="e">
        <f>#REF!</f>
        <v>#REF!</v>
      </c>
      <c r="D147" s="11" t="e">
        <f t="shared" si="14"/>
        <v>#REF!</v>
      </c>
      <c r="E147" s="11" t="e">
        <f>#REF!</f>
        <v>#REF!</v>
      </c>
      <c r="F147" s="11" t="e">
        <f>#REF!</f>
        <v>#REF!</v>
      </c>
      <c r="G147" s="11" t="e">
        <f>#REF!</f>
        <v>#REF!</v>
      </c>
      <c r="H147" s="69" t="str">
        <f>IFERROR(VLOOKUP($B147,#REF!,6,FALSE),"")</f>
        <v/>
      </c>
      <c r="I147" s="32"/>
      <c r="J147" s="33"/>
      <c r="K147" s="33"/>
      <c r="L147" s="34"/>
      <c r="M147" s="61"/>
      <c r="N147" s="61"/>
      <c r="O147" s="36"/>
      <c r="P147" s="46"/>
      <c r="Q147" s="48" t="e">
        <f t="shared" si="12"/>
        <v>#REF!</v>
      </c>
      <c r="R147" s="63">
        <f t="shared" si="13"/>
        <v>0</v>
      </c>
      <c r="S147" s="48"/>
    </row>
    <row r="148" spans="2:19" ht="14.25" customHeight="1" outlineLevel="1" x14ac:dyDescent="0.25">
      <c r="B148" s="5" t="e">
        <f>#REF!</f>
        <v>#REF!</v>
      </c>
      <c r="C148" s="67" t="e">
        <f>#REF!</f>
        <v>#REF!</v>
      </c>
      <c r="D148" s="11" t="e">
        <f t="shared" si="14"/>
        <v>#REF!</v>
      </c>
      <c r="E148" s="11" t="e">
        <f>#REF!</f>
        <v>#REF!</v>
      </c>
      <c r="F148" s="11" t="e">
        <f>#REF!</f>
        <v>#REF!</v>
      </c>
      <c r="G148" s="11" t="e">
        <f>#REF!</f>
        <v>#REF!</v>
      </c>
      <c r="H148" s="69" t="str">
        <f>IFERROR(VLOOKUP($B148,#REF!,6,FALSE),"")</f>
        <v/>
      </c>
      <c r="I148" s="32"/>
      <c r="J148" s="33"/>
      <c r="K148" s="33"/>
      <c r="L148" s="34"/>
      <c r="M148" s="61"/>
      <c r="N148" s="61"/>
      <c r="O148" s="36"/>
      <c r="P148" s="46"/>
      <c r="Q148" s="48" t="e">
        <f t="shared" si="12"/>
        <v>#REF!</v>
      </c>
      <c r="R148" s="63">
        <f t="shared" si="13"/>
        <v>0</v>
      </c>
      <c r="S148" s="48"/>
    </row>
    <row r="149" spans="2:19" ht="14.25" customHeight="1" outlineLevel="1" x14ac:dyDescent="0.25">
      <c r="B149" s="5" t="e">
        <f>#REF!</f>
        <v>#REF!</v>
      </c>
      <c r="C149" s="67" t="e">
        <f>#REF!</f>
        <v>#REF!</v>
      </c>
      <c r="D149" s="11" t="e">
        <f t="shared" si="14"/>
        <v>#REF!</v>
      </c>
      <c r="E149" s="11" t="e">
        <f>#REF!</f>
        <v>#REF!</v>
      </c>
      <c r="F149" s="11" t="e">
        <f>#REF!</f>
        <v>#REF!</v>
      </c>
      <c r="G149" s="11" t="e">
        <f>#REF!</f>
        <v>#REF!</v>
      </c>
      <c r="H149" s="69" t="str">
        <f>IFERROR(VLOOKUP($B149,#REF!,6,FALSE),"")</f>
        <v/>
      </c>
      <c r="I149" s="32"/>
      <c r="J149" s="33"/>
      <c r="K149" s="33"/>
      <c r="L149" s="34"/>
      <c r="M149" s="61"/>
      <c r="N149" s="61"/>
      <c r="O149" s="36"/>
      <c r="P149" s="46"/>
      <c r="Q149" s="48" t="e">
        <f t="shared" si="12"/>
        <v>#REF!</v>
      </c>
      <c r="R149" s="63">
        <f t="shared" si="13"/>
        <v>0</v>
      </c>
      <c r="S149" s="48"/>
    </row>
    <row r="150" spans="2:19" ht="14.25" customHeight="1" outlineLevel="1" x14ac:dyDescent="0.25">
      <c r="B150" s="5" t="e">
        <f>#REF!</f>
        <v>#REF!</v>
      </c>
      <c r="C150" s="67" t="e">
        <f>#REF!</f>
        <v>#REF!</v>
      </c>
      <c r="D150" s="11" t="e">
        <f t="shared" si="14"/>
        <v>#REF!</v>
      </c>
      <c r="E150" s="11" t="e">
        <f>#REF!</f>
        <v>#REF!</v>
      </c>
      <c r="F150" s="11" t="e">
        <f>#REF!</f>
        <v>#REF!</v>
      </c>
      <c r="G150" s="11" t="e">
        <f>#REF!</f>
        <v>#REF!</v>
      </c>
      <c r="H150" s="69" t="str">
        <f>IFERROR(VLOOKUP($B150,#REF!,6,FALSE),"")</f>
        <v/>
      </c>
      <c r="I150" s="32"/>
      <c r="J150" s="33"/>
      <c r="K150" s="33"/>
      <c r="L150" s="34"/>
      <c r="M150" s="61"/>
      <c r="N150" s="61"/>
      <c r="O150" s="36"/>
      <c r="P150" s="46"/>
      <c r="Q150" s="48" t="e">
        <f t="shared" si="12"/>
        <v>#REF!</v>
      </c>
      <c r="R150" s="63">
        <f t="shared" si="13"/>
        <v>0</v>
      </c>
      <c r="S150" s="48"/>
    </row>
    <row r="151" spans="2:19" ht="14.25" customHeight="1" outlineLevel="1" x14ac:dyDescent="0.25">
      <c r="B151" s="5" t="e">
        <f>#REF!</f>
        <v>#REF!</v>
      </c>
      <c r="C151" s="67" t="e">
        <f>#REF!</f>
        <v>#REF!</v>
      </c>
      <c r="D151" s="11" t="e">
        <f t="shared" si="14"/>
        <v>#REF!</v>
      </c>
      <c r="E151" s="11" t="e">
        <f>#REF!</f>
        <v>#REF!</v>
      </c>
      <c r="F151" s="11" t="e">
        <f>#REF!</f>
        <v>#REF!</v>
      </c>
      <c r="G151" s="11" t="e">
        <f>#REF!</f>
        <v>#REF!</v>
      </c>
      <c r="H151" s="69" t="str">
        <f>IFERROR(VLOOKUP($B151,#REF!,6,FALSE),"")</f>
        <v/>
      </c>
      <c r="I151" s="32"/>
      <c r="J151" s="33"/>
      <c r="K151" s="33"/>
      <c r="L151" s="34"/>
      <c r="M151" s="61"/>
      <c r="N151" s="61"/>
      <c r="O151" s="36"/>
      <c r="P151" s="46"/>
      <c r="Q151" s="48" t="e">
        <f t="shared" si="12"/>
        <v>#REF!</v>
      </c>
      <c r="R151" s="63">
        <f t="shared" si="13"/>
        <v>0</v>
      </c>
      <c r="S151" s="48"/>
    </row>
    <row r="152" spans="2:19" ht="14.25" customHeight="1" outlineLevel="1" x14ac:dyDescent="0.25">
      <c r="B152" s="5" t="e">
        <f>#REF!</f>
        <v>#REF!</v>
      </c>
      <c r="C152" s="67" t="e">
        <f>#REF!</f>
        <v>#REF!</v>
      </c>
      <c r="D152" s="11" t="e">
        <f t="shared" si="14"/>
        <v>#REF!</v>
      </c>
      <c r="E152" s="11" t="e">
        <f>#REF!</f>
        <v>#REF!</v>
      </c>
      <c r="F152" s="11" t="e">
        <f>#REF!</f>
        <v>#REF!</v>
      </c>
      <c r="G152" s="11" t="e">
        <f>#REF!</f>
        <v>#REF!</v>
      </c>
      <c r="H152" s="69" t="str">
        <f>IFERROR(VLOOKUP($B152,#REF!,6,FALSE),"")</f>
        <v/>
      </c>
      <c r="I152" s="32"/>
      <c r="J152" s="33"/>
      <c r="K152" s="33"/>
      <c r="L152" s="34"/>
      <c r="M152" s="61"/>
      <c r="N152" s="61"/>
      <c r="O152" s="36"/>
      <c r="P152" s="46"/>
      <c r="Q152" s="48" t="e">
        <f t="shared" si="12"/>
        <v>#REF!</v>
      </c>
      <c r="R152" s="63">
        <f t="shared" si="13"/>
        <v>0</v>
      </c>
      <c r="S152" s="48"/>
    </row>
    <row r="153" spans="2:19" ht="14.25" customHeight="1" outlineLevel="1" x14ac:dyDescent="0.25">
      <c r="B153" s="5" t="e">
        <f>#REF!</f>
        <v>#REF!</v>
      </c>
      <c r="C153" s="67" t="e">
        <f>#REF!</f>
        <v>#REF!</v>
      </c>
      <c r="D153" s="11" t="e">
        <f t="shared" si="14"/>
        <v>#REF!</v>
      </c>
      <c r="E153" s="11" t="e">
        <f>#REF!</f>
        <v>#REF!</v>
      </c>
      <c r="F153" s="11" t="e">
        <f>#REF!</f>
        <v>#REF!</v>
      </c>
      <c r="G153" s="11" t="e">
        <f>#REF!</f>
        <v>#REF!</v>
      </c>
      <c r="H153" s="69" t="str">
        <f>IFERROR(VLOOKUP($B153,#REF!,6,FALSE),"")</f>
        <v/>
      </c>
      <c r="I153" s="32"/>
      <c r="J153" s="33"/>
      <c r="K153" s="33"/>
      <c r="L153" s="34"/>
      <c r="M153" s="61"/>
      <c r="N153" s="61"/>
      <c r="O153" s="36"/>
      <c r="P153" s="46"/>
      <c r="Q153" s="48" t="e">
        <f t="shared" si="12"/>
        <v>#REF!</v>
      </c>
      <c r="R153" s="63">
        <f t="shared" si="13"/>
        <v>0</v>
      </c>
      <c r="S153" s="48"/>
    </row>
    <row r="154" spans="2:19" ht="14.25" customHeight="1" outlineLevel="1" x14ac:dyDescent="0.25">
      <c r="B154" s="5" t="e">
        <f>#REF!</f>
        <v>#REF!</v>
      </c>
      <c r="C154" s="67" t="e">
        <f>#REF!</f>
        <v>#REF!</v>
      </c>
      <c r="D154" s="11" t="e">
        <f t="shared" si="14"/>
        <v>#REF!</v>
      </c>
      <c r="E154" s="11" t="e">
        <f>#REF!</f>
        <v>#REF!</v>
      </c>
      <c r="F154" s="11" t="e">
        <f>#REF!</f>
        <v>#REF!</v>
      </c>
      <c r="G154" s="11" t="e">
        <f>#REF!</f>
        <v>#REF!</v>
      </c>
      <c r="H154" s="69" t="str">
        <f>IFERROR(VLOOKUP($B154,#REF!,6,FALSE),"")</f>
        <v/>
      </c>
      <c r="I154" s="32"/>
      <c r="J154" s="33"/>
      <c r="K154" s="33"/>
      <c r="L154" s="34"/>
      <c r="M154" s="61"/>
      <c r="N154" s="61"/>
      <c r="O154" s="36"/>
      <c r="P154" s="46"/>
      <c r="Q154" s="48" t="e">
        <f t="shared" si="12"/>
        <v>#REF!</v>
      </c>
      <c r="R154" s="63">
        <f t="shared" si="13"/>
        <v>0</v>
      </c>
      <c r="S154" s="48"/>
    </row>
    <row r="155" spans="2:19" ht="14.25" customHeight="1" outlineLevel="1" x14ac:dyDescent="0.25">
      <c r="B155" s="5" t="e">
        <f>#REF!</f>
        <v>#REF!</v>
      </c>
      <c r="C155" s="67" t="e">
        <f>#REF!</f>
        <v>#REF!</v>
      </c>
      <c r="D155" s="11" t="e">
        <f t="shared" si="14"/>
        <v>#REF!</v>
      </c>
      <c r="E155" s="11" t="e">
        <f>#REF!</f>
        <v>#REF!</v>
      </c>
      <c r="F155" s="11" t="e">
        <f>#REF!</f>
        <v>#REF!</v>
      </c>
      <c r="G155" s="11" t="e">
        <f>#REF!</f>
        <v>#REF!</v>
      </c>
      <c r="H155" s="69" t="str">
        <f>IFERROR(VLOOKUP($B155,#REF!,6,FALSE),"")</f>
        <v/>
      </c>
      <c r="I155" s="32"/>
      <c r="J155" s="33"/>
      <c r="K155" s="33"/>
      <c r="L155" s="34"/>
      <c r="M155" s="61"/>
      <c r="N155" s="61"/>
      <c r="O155" s="36"/>
      <c r="P155" s="46"/>
      <c r="Q155" s="48" t="e">
        <f t="shared" si="12"/>
        <v>#REF!</v>
      </c>
      <c r="R155" s="63">
        <f t="shared" si="13"/>
        <v>0</v>
      </c>
      <c r="S155" s="48"/>
    </row>
    <row r="156" spans="2:19" ht="14.25" customHeight="1" outlineLevel="1" x14ac:dyDescent="0.25">
      <c r="B156" s="5" t="e">
        <f>#REF!</f>
        <v>#REF!</v>
      </c>
      <c r="C156" s="67" t="e">
        <f>#REF!</f>
        <v>#REF!</v>
      </c>
      <c r="D156" s="11" t="e">
        <f t="shared" si="14"/>
        <v>#REF!</v>
      </c>
      <c r="E156" s="11" t="e">
        <f>#REF!</f>
        <v>#REF!</v>
      </c>
      <c r="F156" s="11" t="e">
        <f>#REF!</f>
        <v>#REF!</v>
      </c>
      <c r="G156" s="11" t="e">
        <f>#REF!</f>
        <v>#REF!</v>
      </c>
      <c r="H156" s="69" t="str">
        <f>IFERROR(VLOOKUP($B156,#REF!,6,FALSE),"")</f>
        <v/>
      </c>
      <c r="I156" s="32"/>
      <c r="J156" s="33"/>
      <c r="K156" s="33"/>
      <c r="L156" s="34"/>
      <c r="M156" s="61"/>
      <c r="N156" s="61"/>
      <c r="O156" s="36"/>
      <c r="P156" s="46"/>
      <c r="Q156" s="48" t="e">
        <f t="shared" si="12"/>
        <v>#REF!</v>
      </c>
      <c r="R156" s="63">
        <f t="shared" si="13"/>
        <v>0</v>
      </c>
      <c r="S156" s="48"/>
    </row>
    <row r="157" spans="2:19" ht="14.25" customHeight="1" outlineLevel="1" thickBot="1" x14ac:dyDescent="0.3">
      <c r="B157" s="50"/>
      <c r="C157" s="68"/>
      <c r="D157" s="51"/>
      <c r="E157" s="51"/>
      <c r="F157" s="51"/>
      <c r="G157" s="51"/>
      <c r="H157" s="51"/>
      <c r="I157" s="52"/>
      <c r="J157" s="52"/>
      <c r="K157" s="52"/>
      <c r="L157" s="52"/>
      <c r="M157" s="62"/>
      <c r="N157" s="62"/>
      <c r="O157" s="55"/>
      <c r="P157" s="56"/>
      <c r="Q157" s="48">
        <f t="shared" si="12"/>
        <v>0</v>
      </c>
      <c r="R157" s="63">
        <f t="shared" si="13"/>
        <v>0</v>
      </c>
      <c r="S157" s="48"/>
    </row>
    <row r="158" spans="2:19" ht="17.25" customHeight="1" thickBot="1" x14ac:dyDescent="0.3">
      <c r="B158" s="515" t="e">
        <f>+#REF!</f>
        <v>#REF!</v>
      </c>
      <c r="C158" s="516"/>
      <c r="D158" s="517"/>
      <c r="E158" s="517"/>
      <c r="F158" s="517"/>
      <c r="G158" s="518"/>
      <c r="H158" s="72" t="str">
        <f>IFERROR(VLOOKUP($B158,#REF!,6,FALSE),"")</f>
        <v/>
      </c>
      <c r="I158" s="57"/>
      <c r="J158" s="53"/>
      <c r="K158" s="53"/>
      <c r="L158" s="54"/>
      <c r="M158" s="59"/>
      <c r="N158" s="59"/>
      <c r="O158" s="41"/>
      <c r="P158" s="44"/>
      <c r="Q158" s="48" t="e">
        <f t="shared" si="12"/>
        <v>#REF!</v>
      </c>
      <c r="R158" s="63">
        <f t="shared" si="13"/>
        <v>0</v>
      </c>
      <c r="S158" s="48"/>
    </row>
    <row r="159" spans="2:19" ht="14.25" customHeight="1" outlineLevel="1" x14ac:dyDescent="0.25">
      <c r="B159" s="38" t="e">
        <f>#REF!</f>
        <v>#REF!</v>
      </c>
      <c r="C159" s="66" t="e">
        <f>#REF!</f>
        <v>#REF!</v>
      </c>
      <c r="D159" s="39" t="e">
        <f>+B158</f>
        <v>#REF!</v>
      </c>
      <c r="E159" s="39" t="e">
        <f>#REF!</f>
        <v>#REF!</v>
      </c>
      <c r="F159" s="39" t="e">
        <f>#REF!</f>
        <v>#REF!</v>
      </c>
      <c r="G159" s="39" t="e">
        <f>#REF!</f>
        <v>#REF!</v>
      </c>
      <c r="H159" s="70" t="str">
        <f>IFERROR(VLOOKUP($B159,#REF!,6,FALSE),"")</f>
        <v/>
      </c>
      <c r="I159" s="26"/>
      <c r="J159" s="27"/>
      <c r="K159" s="27"/>
      <c r="L159" s="28"/>
      <c r="M159" s="60"/>
      <c r="N159" s="60"/>
      <c r="O159" s="30"/>
      <c r="P159" s="45"/>
      <c r="Q159" s="48" t="e">
        <f t="shared" si="12"/>
        <v>#REF!</v>
      </c>
      <c r="R159" s="63">
        <f t="shared" si="13"/>
        <v>0</v>
      </c>
      <c r="S159" s="48"/>
    </row>
    <row r="160" spans="2:19" ht="14.25" customHeight="1" outlineLevel="1" x14ac:dyDescent="0.25">
      <c r="B160" s="5" t="e">
        <f>#REF!</f>
        <v>#REF!</v>
      </c>
      <c r="C160" s="67" t="e">
        <f>#REF!</f>
        <v>#REF!</v>
      </c>
      <c r="D160" s="11" t="e">
        <f>+D159</f>
        <v>#REF!</v>
      </c>
      <c r="E160" s="11" t="e">
        <f>#REF!</f>
        <v>#REF!</v>
      </c>
      <c r="F160" s="11" t="e">
        <f>#REF!</f>
        <v>#REF!</v>
      </c>
      <c r="G160" s="11" t="e">
        <f>#REF!</f>
        <v>#REF!</v>
      </c>
      <c r="H160" s="69" t="str">
        <f>IFERROR(VLOOKUP($B160,#REF!,6,FALSE),"")</f>
        <v/>
      </c>
      <c r="I160" s="32"/>
      <c r="J160" s="33"/>
      <c r="K160" s="33"/>
      <c r="L160" s="34"/>
      <c r="M160" s="61"/>
      <c r="N160" s="61"/>
      <c r="O160" s="36"/>
      <c r="P160" s="46"/>
      <c r="Q160" s="48" t="e">
        <f t="shared" si="12"/>
        <v>#REF!</v>
      </c>
      <c r="R160" s="63">
        <f t="shared" si="13"/>
        <v>0</v>
      </c>
      <c r="S160" s="48"/>
    </row>
    <row r="161" spans="2:19" ht="14.25" customHeight="1" outlineLevel="1" x14ac:dyDescent="0.25">
      <c r="B161" s="5" t="e">
        <f>#REF!</f>
        <v>#REF!</v>
      </c>
      <c r="C161" s="67" t="e">
        <f>#REF!</f>
        <v>#REF!</v>
      </c>
      <c r="D161" s="11" t="e">
        <f t="shared" ref="D161:D173" si="15">+D160</f>
        <v>#REF!</v>
      </c>
      <c r="E161" s="11" t="e">
        <f>#REF!</f>
        <v>#REF!</v>
      </c>
      <c r="F161" s="11" t="e">
        <f>#REF!</f>
        <v>#REF!</v>
      </c>
      <c r="G161" s="11" t="e">
        <f>#REF!</f>
        <v>#REF!</v>
      </c>
      <c r="H161" s="69" t="str">
        <f>IFERROR(VLOOKUP($B161,#REF!,6,FALSE),"")</f>
        <v/>
      </c>
      <c r="I161" s="32"/>
      <c r="J161" s="33"/>
      <c r="K161" s="33"/>
      <c r="L161" s="34"/>
      <c r="M161" s="61"/>
      <c r="N161" s="61"/>
      <c r="O161" s="36"/>
      <c r="P161" s="46"/>
      <c r="Q161" s="48" t="e">
        <f t="shared" si="12"/>
        <v>#REF!</v>
      </c>
      <c r="R161" s="63">
        <f t="shared" si="13"/>
        <v>0</v>
      </c>
      <c r="S161" s="48"/>
    </row>
    <row r="162" spans="2:19" ht="14.25" customHeight="1" outlineLevel="1" x14ac:dyDescent="0.25">
      <c r="B162" s="5" t="e">
        <f>#REF!</f>
        <v>#REF!</v>
      </c>
      <c r="C162" s="67" t="e">
        <f>#REF!</f>
        <v>#REF!</v>
      </c>
      <c r="D162" s="11" t="e">
        <f t="shared" si="15"/>
        <v>#REF!</v>
      </c>
      <c r="E162" s="11" t="e">
        <f>#REF!</f>
        <v>#REF!</v>
      </c>
      <c r="F162" s="11" t="e">
        <f>#REF!</f>
        <v>#REF!</v>
      </c>
      <c r="G162" s="11" t="e">
        <f>#REF!</f>
        <v>#REF!</v>
      </c>
      <c r="H162" s="69" t="str">
        <f>IFERROR(VLOOKUP($B162,#REF!,6,FALSE),"")</f>
        <v/>
      </c>
      <c r="I162" s="32"/>
      <c r="J162" s="33"/>
      <c r="K162" s="33"/>
      <c r="L162" s="34"/>
      <c r="M162" s="61"/>
      <c r="N162" s="61"/>
      <c r="O162" s="36"/>
      <c r="P162" s="46"/>
      <c r="Q162" s="48" t="e">
        <f t="shared" si="12"/>
        <v>#REF!</v>
      </c>
      <c r="R162" s="63">
        <f t="shared" si="13"/>
        <v>0</v>
      </c>
      <c r="S162" s="48"/>
    </row>
    <row r="163" spans="2:19" ht="14.25" customHeight="1" outlineLevel="1" x14ac:dyDescent="0.25">
      <c r="B163" s="5" t="e">
        <f>#REF!</f>
        <v>#REF!</v>
      </c>
      <c r="C163" s="67" t="e">
        <f>#REF!</f>
        <v>#REF!</v>
      </c>
      <c r="D163" s="11" t="e">
        <f t="shared" si="15"/>
        <v>#REF!</v>
      </c>
      <c r="E163" s="11" t="e">
        <f>#REF!</f>
        <v>#REF!</v>
      </c>
      <c r="F163" s="11" t="e">
        <f>#REF!</f>
        <v>#REF!</v>
      </c>
      <c r="G163" s="11" t="e">
        <f>#REF!</f>
        <v>#REF!</v>
      </c>
      <c r="H163" s="69" t="str">
        <f>IFERROR(VLOOKUP($B163,#REF!,6,FALSE),"")</f>
        <v/>
      </c>
      <c r="I163" s="32"/>
      <c r="J163" s="33"/>
      <c r="K163" s="33"/>
      <c r="L163" s="34"/>
      <c r="M163" s="61"/>
      <c r="N163" s="61"/>
      <c r="O163" s="36"/>
      <c r="P163" s="46"/>
      <c r="Q163" s="48" t="e">
        <f t="shared" si="12"/>
        <v>#REF!</v>
      </c>
      <c r="R163" s="63">
        <f t="shared" si="13"/>
        <v>0</v>
      </c>
      <c r="S163" s="48"/>
    </row>
    <row r="164" spans="2:19" ht="14.25" customHeight="1" outlineLevel="1" x14ac:dyDescent="0.25">
      <c r="B164" s="5" t="e">
        <f>#REF!</f>
        <v>#REF!</v>
      </c>
      <c r="C164" s="67" t="e">
        <f>#REF!</f>
        <v>#REF!</v>
      </c>
      <c r="D164" s="11" t="e">
        <f t="shared" si="15"/>
        <v>#REF!</v>
      </c>
      <c r="E164" s="11" t="e">
        <f>#REF!</f>
        <v>#REF!</v>
      </c>
      <c r="F164" s="11" t="e">
        <f>#REF!</f>
        <v>#REF!</v>
      </c>
      <c r="G164" s="11" t="e">
        <f>#REF!</f>
        <v>#REF!</v>
      </c>
      <c r="H164" s="69" t="str">
        <f>IFERROR(VLOOKUP($B164,#REF!,6,FALSE),"")</f>
        <v/>
      </c>
      <c r="I164" s="32"/>
      <c r="J164" s="33"/>
      <c r="K164" s="33"/>
      <c r="L164" s="34"/>
      <c r="M164" s="61"/>
      <c r="N164" s="61"/>
      <c r="O164" s="36"/>
      <c r="P164" s="46"/>
      <c r="Q164" s="48" t="e">
        <f t="shared" si="12"/>
        <v>#REF!</v>
      </c>
      <c r="R164" s="63">
        <f t="shared" si="13"/>
        <v>0</v>
      </c>
      <c r="S164" s="48"/>
    </row>
    <row r="165" spans="2:19" ht="14.25" customHeight="1" outlineLevel="1" x14ac:dyDescent="0.25">
      <c r="B165" s="5" t="e">
        <f>#REF!</f>
        <v>#REF!</v>
      </c>
      <c r="C165" s="67" t="e">
        <f>#REF!</f>
        <v>#REF!</v>
      </c>
      <c r="D165" s="11" t="e">
        <f t="shared" si="15"/>
        <v>#REF!</v>
      </c>
      <c r="E165" s="11" t="e">
        <f>#REF!</f>
        <v>#REF!</v>
      </c>
      <c r="F165" s="11" t="e">
        <f>#REF!</f>
        <v>#REF!</v>
      </c>
      <c r="G165" s="11" t="e">
        <f>#REF!</f>
        <v>#REF!</v>
      </c>
      <c r="H165" s="69" t="str">
        <f>IFERROR(VLOOKUP($B165,#REF!,6,FALSE),"")</f>
        <v/>
      </c>
      <c r="I165" s="32"/>
      <c r="J165" s="33"/>
      <c r="K165" s="33"/>
      <c r="L165" s="34"/>
      <c r="M165" s="61"/>
      <c r="N165" s="61"/>
      <c r="O165" s="36"/>
      <c r="P165" s="46"/>
      <c r="Q165" s="48" t="e">
        <f t="shared" si="12"/>
        <v>#REF!</v>
      </c>
      <c r="R165" s="63">
        <f t="shared" si="13"/>
        <v>0</v>
      </c>
      <c r="S165" s="48"/>
    </row>
    <row r="166" spans="2:19" ht="14.25" customHeight="1" outlineLevel="1" x14ac:dyDescent="0.25">
      <c r="B166" s="5" t="e">
        <f>#REF!</f>
        <v>#REF!</v>
      </c>
      <c r="C166" s="67" t="e">
        <f>#REF!</f>
        <v>#REF!</v>
      </c>
      <c r="D166" s="11" t="e">
        <f t="shared" si="15"/>
        <v>#REF!</v>
      </c>
      <c r="E166" s="11" t="e">
        <f>#REF!</f>
        <v>#REF!</v>
      </c>
      <c r="F166" s="11" t="e">
        <f>#REF!</f>
        <v>#REF!</v>
      </c>
      <c r="G166" s="11" t="e">
        <f>#REF!</f>
        <v>#REF!</v>
      </c>
      <c r="H166" s="69" t="str">
        <f>IFERROR(VLOOKUP($B166,#REF!,6,FALSE),"")</f>
        <v/>
      </c>
      <c r="I166" s="32"/>
      <c r="J166" s="33"/>
      <c r="K166" s="33"/>
      <c r="L166" s="34"/>
      <c r="M166" s="61"/>
      <c r="N166" s="61"/>
      <c r="O166" s="36"/>
      <c r="P166" s="46"/>
      <c r="Q166" s="48" t="e">
        <f t="shared" si="12"/>
        <v>#REF!</v>
      </c>
      <c r="R166" s="63">
        <f t="shared" si="13"/>
        <v>0</v>
      </c>
      <c r="S166" s="48"/>
    </row>
    <row r="167" spans="2:19" ht="14.25" customHeight="1" outlineLevel="1" x14ac:dyDescent="0.25">
      <c r="B167" s="5" t="e">
        <f>#REF!</f>
        <v>#REF!</v>
      </c>
      <c r="C167" s="67" t="e">
        <f>#REF!</f>
        <v>#REF!</v>
      </c>
      <c r="D167" s="11" t="e">
        <f t="shared" si="15"/>
        <v>#REF!</v>
      </c>
      <c r="E167" s="11" t="e">
        <f>#REF!</f>
        <v>#REF!</v>
      </c>
      <c r="F167" s="11" t="e">
        <f>#REF!</f>
        <v>#REF!</v>
      </c>
      <c r="G167" s="11" t="e">
        <f>#REF!</f>
        <v>#REF!</v>
      </c>
      <c r="H167" s="69" t="str">
        <f>IFERROR(VLOOKUP($B167,#REF!,6,FALSE),"")</f>
        <v/>
      </c>
      <c r="I167" s="32"/>
      <c r="J167" s="33"/>
      <c r="K167" s="33"/>
      <c r="L167" s="34"/>
      <c r="M167" s="61"/>
      <c r="N167" s="61"/>
      <c r="O167" s="36"/>
      <c r="P167" s="46"/>
      <c r="Q167" s="48" t="e">
        <f t="shared" si="12"/>
        <v>#REF!</v>
      </c>
      <c r="R167" s="63">
        <f t="shared" si="13"/>
        <v>0</v>
      </c>
      <c r="S167" s="48"/>
    </row>
    <row r="168" spans="2:19" ht="14.25" customHeight="1" outlineLevel="1" x14ac:dyDescent="0.25">
      <c r="B168" s="5" t="e">
        <f>#REF!</f>
        <v>#REF!</v>
      </c>
      <c r="C168" s="67" t="e">
        <f>#REF!</f>
        <v>#REF!</v>
      </c>
      <c r="D168" s="11" t="e">
        <f t="shared" si="15"/>
        <v>#REF!</v>
      </c>
      <c r="E168" s="11" t="e">
        <f>#REF!</f>
        <v>#REF!</v>
      </c>
      <c r="F168" s="11" t="e">
        <f>#REF!</f>
        <v>#REF!</v>
      </c>
      <c r="G168" s="11" t="e">
        <f>#REF!</f>
        <v>#REF!</v>
      </c>
      <c r="H168" s="69" t="str">
        <f>IFERROR(VLOOKUP($B168,#REF!,6,FALSE),"")</f>
        <v/>
      </c>
      <c r="I168" s="32"/>
      <c r="J168" s="33"/>
      <c r="K168" s="33"/>
      <c r="L168" s="34"/>
      <c r="M168" s="61"/>
      <c r="N168" s="61"/>
      <c r="O168" s="36"/>
      <c r="P168" s="46"/>
      <c r="Q168" s="48" t="e">
        <f t="shared" si="12"/>
        <v>#REF!</v>
      </c>
      <c r="R168" s="63">
        <f t="shared" si="13"/>
        <v>0</v>
      </c>
      <c r="S168" s="48"/>
    </row>
    <row r="169" spans="2:19" ht="14.25" customHeight="1" outlineLevel="1" x14ac:dyDescent="0.25">
      <c r="B169" s="5" t="e">
        <f>#REF!</f>
        <v>#REF!</v>
      </c>
      <c r="C169" s="67" t="e">
        <f>#REF!</f>
        <v>#REF!</v>
      </c>
      <c r="D169" s="11" t="e">
        <f t="shared" si="15"/>
        <v>#REF!</v>
      </c>
      <c r="E169" s="11" t="e">
        <f>#REF!</f>
        <v>#REF!</v>
      </c>
      <c r="F169" s="11" t="e">
        <f>#REF!</f>
        <v>#REF!</v>
      </c>
      <c r="G169" s="11" t="e">
        <f>#REF!</f>
        <v>#REF!</v>
      </c>
      <c r="H169" s="69" t="str">
        <f>IFERROR(VLOOKUP($B169,#REF!,6,FALSE),"")</f>
        <v/>
      </c>
      <c r="I169" s="32"/>
      <c r="J169" s="33"/>
      <c r="K169" s="33"/>
      <c r="L169" s="34"/>
      <c r="M169" s="61"/>
      <c r="N169" s="61"/>
      <c r="O169" s="36"/>
      <c r="P169" s="46"/>
      <c r="Q169" s="48" t="e">
        <f t="shared" si="12"/>
        <v>#REF!</v>
      </c>
      <c r="R169" s="63">
        <f t="shared" si="13"/>
        <v>0</v>
      </c>
      <c r="S169" s="48"/>
    </row>
    <row r="170" spans="2:19" ht="14.25" customHeight="1" outlineLevel="1" x14ac:dyDescent="0.25">
      <c r="B170" s="5" t="e">
        <f>#REF!</f>
        <v>#REF!</v>
      </c>
      <c r="C170" s="67" t="e">
        <f>#REF!</f>
        <v>#REF!</v>
      </c>
      <c r="D170" s="11" t="e">
        <f t="shared" si="15"/>
        <v>#REF!</v>
      </c>
      <c r="E170" s="11" t="e">
        <f>#REF!</f>
        <v>#REF!</v>
      </c>
      <c r="F170" s="11" t="e">
        <f>#REF!</f>
        <v>#REF!</v>
      </c>
      <c r="G170" s="11" t="e">
        <f>#REF!</f>
        <v>#REF!</v>
      </c>
      <c r="H170" s="69" t="str">
        <f>IFERROR(VLOOKUP($B170,#REF!,6,FALSE),"")</f>
        <v/>
      </c>
      <c r="I170" s="32"/>
      <c r="J170" s="33"/>
      <c r="K170" s="33"/>
      <c r="L170" s="34"/>
      <c r="M170" s="61"/>
      <c r="N170" s="61"/>
      <c r="O170" s="36"/>
      <c r="P170" s="46"/>
      <c r="Q170" s="48" t="e">
        <f t="shared" si="12"/>
        <v>#REF!</v>
      </c>
      <c r="R170" s="63">
        <f t="shared" si="13"/>
        <v>0</v>
      </c>
      <c r="S170" s="48"/>
    </row>
    <row r="171" spans="2:19" ht="14.25" customHeight="1" outlineLevel="1" x14ac:dyDescent="0.25">
      <c r="B171" s="5" t="e">
        <f>#REF!</f>
        <v>#REF!</v>
      </c>
      <c r="C171" s="67" t="e">
        <f>#REF!</f>
        <v>#REF!</v>
      </c>
      <c r="D171" s="11" t="e">
        <f t="shared" si="15"/>
        <v>#REF!</v>
      </c>
      <c r="E171" s="11" t="e">
        <f>#REF!</f>
        <v>#REF!</v>
      </c>
      <c r="F171" s="11" t="e">
        <f>#REF!</f>
        <v>#REF!</v>
      </c>
      <c r="G171" s="11" t="e">
        <f>#REF!</f>
        <v>#REF!</v>
      </c>
      <c r="H171" s="69" t="str">
        <f>IFERROR(VLOOKUP($B171,#REF!,6,FALSE),"")</f>
        <v/>
      </c>
      <c r="I171" s="32"/>
      <c r="J171" s="33"/>
      <c r="K171" s="33"/>
      <c r="L171" s="34"/>
      <c r="M171" s="61"/>
      <c r="N171" s="61"/>
      <c r="O171" s="36"/>
      <c r="P171" s="46"/>
      <c r="Q171" s="48" t="e">
        <f t="shared" si="12"/>
        <v>#REF!</v>
      </c>
      <c r="R171" s="63">
        <f t="shared" si="13"/>
        <v>0</v>
      </c>
      <c r="S171" s="48"/>
    </row>
    <row r="172" spans="2:19" ht="14.25" customHeight="1" outlineLevel="1" x14ac:dyDescent="0.25">
      <c r="B172" s="5" t="e">
        <f>#REF!</f>
        <v>#REF!</v>
      </c>
      <c r="C172" s="67" t="e">
        <f>#REF!</f>
        <v>#REF!</v>
      </c>
      <c r="D172" s="11" t="e">
        <f t="shared" si="15"/>
        <v>#REF!</v>
      </c>
      <c r="E172" s="11" t="e">
        <f>#REF!</f>
        <v>#REF!</v>
      </c>
      <c r="F172" s="11" t="e">
        <f>#REF!</f>
        <v>#REF!</v>
      </c>
      <c r="G172" s="11" t="e">
        <f>#REF!</f>
        <v>#REF!</v>
      </c>
      <c r="H172" s="69" t="str">
        <f>IFERROR(VLOOKUP($B172,#REF!,6,FALSE),"")</f>
        <v/>
      </c>
      <c r="I172" s="32"/>
      <c r="J172" s="33"/>
      <c r="K172" s="33"/>
      <c r="L172" s="34"/>
      <c r="M172" s="61"/>
      <c r="N172" s="61"/>
      <c r="O172" s="36"/>
      <c r="P172" s="46"/>
      <c r="Q172" s="48" t="e">
        <f t="shared" si="12"/>
        <v>#REF!</v>
      </c>
      <c r="R172" s="63">
        <f t="shared" si="13"/>
        <v>0</v>
      </c>
      <c r="S172" s="48"/>
    </row>
    <row r="173" spans="2:19" ht="14.25" customHeight="1" outlineLevel="1" x14ac:dyDescent="0.25">
      <c r="B173" s="5" t="e">
        <f>#REF!</f>
        <v>#REF!</v>
      </c>
      <c r="C173" s="67" t="e">
        <f>#REF!</f>
        <v>#REF!</v>
      </c>
      <c r="D173" s="11" t="e">
        <f t="shared" si="15"/>
        <v>#REF!</v>
      </c>
      <c r="E173" s="11" t="e">
        <f>#REF!</f>
        <v>#REF!</v>
      </c>
      <c r="F173" s="11" t="e">
        <f>#REF!</f>
        <v>#REF!</v>
      </c>
      <c r="G173" s="11" t="e">
        <f>#REF!</f>
        <v>#REF!</v>
      </c>
      <c r="H173" s="69" t="str">
        <f>IFERROR(VLOOKUP($B173,#REF!,6,FALSE),"")</f>
        <v/>
      </c>
      <c r="I173" s="32"/>
      <c r="J173" s="33"/>
      <c r="K173" s="33"/>
      <c r="L173" s="34"/>
      <c r="M173" s="61"/>
      <c r="N173" s="61"/>
      <c r="O173" s="36"/>
      <c r="P173" s="46"/>
      <c r="Q173" s="48" t="e">
        <f t="shared" si="12"/>
        <v>#REF!</v>
      </c>
      <c r="R173" s="63">
        <f t="shared" si="13"/>
        <v>0</v>
      </c>
      <c r="S173" s="48"/>
    </row>
    <row r="174" spans="2:19" ht="14.25" customHeight="1" outlineLevel="1" thickBot="1" x14ac:dyDescent="0.3">
      <c r="B174" s="50"/>
      <c r="C174" s="68"/>
      <c r="D174" s="51"/>
      <c r="E174" s="51"/>
      <c r="F174" s="51"/>
      <c r="G174" s="51"/>
      <c r="H174" s="51"/>
      <c r="I174" s="52"/>
      <c r="J174" s="52"/>
      <c r="K174" s="52"/>
      <c r="L174" s="52"/>
      <c r="M174" s="62"/>
      <c r="N174" s="62"/>
      <c r="O174" s="55"/>
      <c r="P174" s="56"/>
      <c r="Q174" s="48">
        <f t="shared" si="12"/>
        <v>0</v>
      </c>
      <c r="R174" s="63">
        <f t="shared" si="13"/>
        <v>0</v>
      </c>
      <c r="S174" s="48"/>
    </row>
    <row r="175" spans="2:19" ht="17.25" customHeight="1" thickBot="1" x14ac:dyDescent="0.3">
      <c r="B175" s="515" t="e">
        <f>+#REF!</f>
        <v>#REF!</v>
      </c>
      <c r="C175" s="516"/>
      <c r="D175" s="517"/>
      <c r="E175" s="517"/>
      <c r="F175" s="517"/>
      <c r="G175" s="518"/>
      <c r="H175" s="72" t="str">
        <f>IFERROR(VLOOKUP($B175,#REF!,6,FALSE),"")</f>
        <v/>
      </c>
      <c r="I175" s="57"/>
      <c r="J175" s="53"/>
      <c r="K175" s="53"/>
      <c r="L175" s="54"/>
      <c r="M175" s="59"/>
      <c r="N175" s="59"/>
      <c r="O175" s="41"/>
      <c r="P175" s="44"/>
      <c r="Q175" s="48" t="e">
        <f t="shared" si="12"/>
        <v>#REF!</v>
      </c>
      <c r="R175" s="63">
        <f t="shared" si="13"/>
        <v>0</v>
      </c>
      <c r="S175" s="48"/>
    </row>
    <row r="176" spans="2:19" ht="14.25" customHeight="1" outlineLevel="1" x14ac:dyDescent="0.25">
      <c r="B176" s="38" t="e">
        <f>#REF!</f>
        <v>#REF!</v>
      </c>
      <c r="C176" s="66" t="e">
        <f>#REF!</f>
        <v>#REF!</v>
      </c>
      <c r="D176" s="39" t="e">
        <f>+B175</f>
        <v>#REF!</v>
      </c>
      <c r="E176" s="39" t="e">
        <f>#REF!</f>
        <v>#REF!</v>
      </c>
      <c r="F176" s="39" t="e">
        <f>#REF!</f>
        <v>#REF!</v>
      </c>
      <c r="G176" s="39" t="e">
        <f>#REF!</f>
        <v>#REF!</v>
      </c>
      <c r="H176" s="70" t="str">
        <f>IFERROR(VLOOKUP($B176,#REF!,6,FALSE),"")</f>
        <v/>
      </c>
      <c r="I176" s="26"/>
      <c r="J176" s="27"/>
      <c r="K176" s="27"/>
      <c r="L176" s="28"/>
      <c r="M176" s="60"/>
      <c r="N176" s="60"/>
      <c r="O176" s="30"/>
      <c r="P176" s="45"/>
      <c r="Q176" s="48" t="e">
        <f t="shared" si="12"/>
        <v>#REF!</v>
      </c>
      <c r="R176" s="63">
        <f t="shared" si="13"/>
        <v>0</v>
      </c>
      <c r="S176" s="48"/>
    </row>
    <row r="177" spans="2:19" ht="14.25" customHeight="1" outlineLevel="1" x14ac:dyDescent="0.25">
      <c r="B177" s="5" t="e">
        <f>#REF!</f>
        <v>#REF!</v>
      </c>
      <c r="C177" s="67" t="e">
        <f>#REF!</f>
        <v>#REF!</v>
      </c>
      <c r="D177" s="11" t="e">
        <f>+D176</f>
        <v>#REF!</v>
      </c>
      <c r="E177" s="11" t="e">
        <f>#REF!</f>
        <v>#REF!</v>
      </c>
      <c r="F177" s="11" t="e">
        <f>#REF!</f>
        <v>#REF!</v>
      </c>
      <c r="G177" s="11" t="e">
        <f>#REF!</f>
        <v>#REF!</v>
      </c>
      <c r="H177" s="69" t="str">
        <f>IFERROR(VLOOKUP($B177,#REF!,6,FALSE),"")</f>
        <v/>
      </c>
      <c r="I177" s="32"/>
      <c r="J177" s="33"/>
      <c r="K177" s="33"/>
      <c r="L177" s="34"/>
      <c r="M177" s="61"/>
      <c r="N177" s="61"/>
      <c r="O177" s="36"/>
      <c r="P177" s="46"/>
      <c r="Q177" s="48" t="e">
        <f t="shared" si="12"/>
        <v>#REF!</v>
      </c>
      <c r="R177" s="63">
        <f t="shared" si="13"/>
        <v>0</v>
      </c>
      <c r="S177" s="48"/>
    </row>
    <row r="178" spans="2:19" ht="14.25" customHeight="1" outlineLevel="1" x14ac:dyDescent="0.25">
      <c r="B178" s="5" t="e">
        <f>#REF!</f>
        <v>#REF!</v>
      </c>
      <c r="C178" s="67" t="e">
        <f>#REF!</f>
        <v>#REF!</v>
      </c>
      <c r="D178" s="11" t="e">
        <f t="shared" ref="D178:D190" si="16">+D177</f>
        <v>#REF!</v>
      </c>
      <c r="E178" s="11" t="e">
        <f>#REF!</f>
        <v>#REF!</v>
      </c>
      <c r="F178" s="11" t="e">
        <f>#REF!</f>
        <v>#REF!</v>
      </c>
      <c r="G178" s="11" t="e">
        <f>#REF!</f>
        <v>#REF!</v>
      </c>
      <c r="H178" s="69" t="str">
        <f>IFERROR(VLOOKUP($B178,#REF!,6,FALSE),"")</f>
        <v/>
      </c>
      <c r="I178" s="32"/>
      <c r="J178" s="33"/>
      <c r="K178" s="33"/>
      <c r="L178" s="34"/>
      <c r="M178" s="61"/>
      <c r="N178" s="61"/>
      <c r="O178" s="36"/>
      <c r="P178" s="46"/>
      <c r="Q178" s="48" t="e">
        <f t="shared" si="12"/>
        <v>#REF!</v>
      </c>
      <c r="R178" s="63">
        <f t="shared" si="13"/>
        <v>0</v>
      </c>
      <c r="S178" s="48"/>
    </row>
    <row r="179" spans="2:19" ht="14.25" customHeight="1" outlineLevel="1" x14ac:dyDescent="0.25">
      <c r="B179" s="5" t="e">
        <f>#REF!</f>
        <v>#REF!</v>
      </c>
      <c r="C179" s="67" t="e">
        <f>#REF!</f>
        <v>#REF!</v>
      </c>
      <c r="D179" s="11" t="e">
        <f t="shared" si="16"/>
        <v>#REF!</v>
      </c>
      <c r="E179" s="11" t="e">
        <f>#REF!</f>
        <v>#REF!</v>
      </c>
      <c r="F179" s="11" t="e">
        <f>#REF!</f>
        <v>#REF!</v>
      </c>
      <c r="G179" s="11" t="e">
        <f>#REF!</f>
        <v>#REF!</v>
      </c>
      <c r="H179" s="69" t="str">
        <f>IFERROR(VLOOKUP($B179,#REF!,6,FALSE),"")</f>
        <v/>
      </c>
      <c r="I179" s="32"/>
      <c r="J179" s="33"/>
      <c r="K179" s="33"/>
      <c r="L179" s="34"/>
      <c r="M179" s="61"/>
      <c r="N179" s="61"/>
      <c r="O179" s="36"/>
      <c r="P179" s="46"/>
      <c r="Q179" s="48" t="e">
        <f t="shared" si="12"/>
        <v>#REF!</v>
      </c>
      <c r="R179" s="63">
        <f t="shared" si="13"/>
        <v>0</v>
      </c>
      <c r="S179" s="48"/>
    </row>
    <row r="180" spans="2:19" ht="14.25" customHeight="1" outlineLevel="1" x14ac:dyDescent="0.25">
      <c r="B180" s="5" t="e">
        <f>#REF!</f>
        <v>#REF!</v>
      </c>
      <c r="C180" s="67" t="e">
        <f>#REF!</f>
        <v>#REF!</v>
      </c>
      <c r="D180" s="11" t="e">
        <f t="shared" si="16"/>
        <v>#REF!</v>
      </c>
      <c r="E180" s="11" t="e">
        <f>#REF!</f>
        <v>#REF!</v>
      </c>
      <c r="F180" s="11" t="e">
        <f>#REF!</f>
        <v>#REF!</v>
      </c>
      <c r="G180" s="11" t="e">
        <f>#REF!</f>
        <v>#REF!</v>
      </c>
      <c r="H180" s="69" t="str">
        <f>IFERROR(VLOOKUP($B180,#REF!,6,FALSE),"")</f>
        <v/>
      </c>
      <c r="I180" s="32"/>
      <c r="J180" s="33"/>
      <c r="K180" s="33"/>
      <c r="L180" s="34"/>
      <c r="M180" s="61"/>
      <c r="N180" s="61"/>
      <c r="O180" s="36"/>
      <c r="P180" s="46"/>
      <c r="Q180" s="48" t="e">
        <f t="shared" si="12"/>
        <v>#REF!</v>
      </c>
      <c r="R180" s="63">
        <f t="shared" si="13"/>
        <v>0</v>
      </c>
      <c r="S180" s="48"/>
    </row>
    <row r="181" spans="2:19" ht="14.25" customHeight="1" outlineLevel="1" x14ac:dyDescent="0.25">
      <c r="B181" s="5" t="e">
        <f>#REF!</f>
        <v>#REF!</v>
      </c>
      <c r="C181" s="67" t="e">
        <f>#REF!</f>
        <v>#REF!</v>
      </c>
      <c r="D181" s="11" t="e">
        <f t="shared" si="16"/>
        <v>#REF!</v>
      </c>
      <c r="E181" s="11" t="e">
        <f>#REF!</f>
        <v>#REF!</v>
      </c>
      <c r="F181" s="11" t="e">
        <f>#REF!</f>
        <v>#REF!</v>
      </c>
      <c r="G181" s="11" t="e">
        <f>#REF!</f>
        <v>#REF!</v>
      </c>
      <c r="H181" s="69" t="str">
        <f>IFERROR(VLOOKUP($B181,#REF!,6,FALSE),"")</f>
        <v/>
      </c>
      <c r="I181" s="32"/>
      <c r="J181" s="33"/>
      <c r="K181" s="33"/>
      <c r="L181" s="34"/>
      <c r="M181" s="61"/>
      <c r="N181" s="61"/>
      <c r="O181" s="36"/>
      <c r="P181" s="46"/>
      <c r="Q181" s="48" t="e">
        <f t="shared" si="12"/>
        <v>#REF!</v>
      </c>
      <c r="R181" s="63">
        <f t="shared" si="13"/>
        <v>0</v>
      </c>
      <c r="S181" s="48"/>
    </row>
    <row r="182" spans="2:19" ht="14.25" customHeight="1" outlineLevel="1" x14ac:dyDescent="0.25">
      <c r="B182" s="5" t="e">
        <f>#REF!</f>
        <v>#REF!</v>
      </c>
      <c r="C182" s="67" t="e">
        <f>#REF!</f>
        <v>#REF!</v>
      </c>
      <c r="D182" s="11" t="e">
        <f t="shared" si="16"/>
        <v>#REF!</v>
      </c>
      <c r="E182" s="11" t="e">
        <f>#REF!</f>
        <v>#REF!</v>
      </c>
      <c r="F182" s="11" t="e">
        <f>#REF!</f>
        <v>#REF!</v>
      </c>
      <c r="G182" s="11" t="e">
        <f>#REF!</f>
        <v>#REF!</v>
      </c>
      <c r="H182" s="69" t="str">
        <f>IFERROR(VLOOKUP($B182,#REF!,6,FALSE),"")</f>
        <v/>
      </c>
      <c r="I182" s="32"/>
      <c r="J182" s="33"/>
      <c r="K182" s="33"/>
      <c r="L182" s="34"/>
      <c r="M182" s="61"/>
      <c r="N182" s="61"/>
      <c r="O182" s="36"/>
      <c r="P182" s="46"/>
      <c r="Q182" s="48" t="e">
        <f t="shared" si="12"/>
        <v>#REF!</v>
      </c>
      <c r="R182" s="63">
        <f t="shared" si="13"/>
        <v>0</v>
      </c>
      <c r="S182" s="48"/>
    </row>
    <row r="183" spans="2:19" ht="14.25" customHeight="1" outlineLevel="1" x14ac:dyDescent="0.25">
      <c r="B183" s="5" t="e">
        <f>#REF!</f>
        <v>#REF!</v>
      </c>
      <c r="C183" s="67" t="e">
        <f>#REF!</f>
        <v>#REF!</v>
      </c>
      <c r="D183" s="11" t="e">
        <f t="shared" si="16"/>
        <v>#REF!</v>
      </c>
      <c r="E183" s="11" t="e">
        <f>#REF!</f>
        <v>#REF!</v>
      </c>
      <c r="F183" s="11" t="e">
        <f>#REF!</f>
        <v>#REF!</v>
      </c>
      <c r="G183" s="11" t="e">
        <f>#REF!</f>
        <v>#REF!</v>
      </c>
      <c r="H183" s="69" t="str">
        <f>IFERROR(VLOOKUP($B183,#REF!,6,FALSE),"")</f>
        <v/>
      </c>
      <c r="I183" s="32"/>
      <c r="J183" s="33"/>
      <c r="K183" s="33"/>
      <c r="L183" s="34"/>
      <c r="M183" s="61"/>
      <c r="N183" s="61"/>
      <c r="O183" s="36"/>
      <c r="P183" s="46"/>
      <c r="Q183" s="48" t="e">
        <f t="shared" si="12"/>
        <v>#REF!</v>
      </c>
      <c r="R183" s="63">
        <f t="shared" si="13"/>
        <v>0</v>
      </c>
      <c r="S183" s="48"/>
    </row>
    <row r="184" spans="2:19" ht="14.25" customHeight="1" outlineLevel="1" x14ac:dyDescent="0.25">
      <c r="B184" s="5" t="e">
        <f>#REF!</f>
        <v>#REF!</v>
      </c>
      <c r="C184" s="67" t="e">
        <f>#REF!</f>
        <v>#REF!</v>
      </c>
      <c r="D184" s="11" t="e">
        <f t="shared" si="16"/>
        <v>#REF!</v>
      </c>
      <c r="E184" s="11" t="e">
        <f>#REF!</f>
        <v>#REF!</v>
      </c>
      <c r="F184" s="11" t="e">
        <f>#REF!</f>
        <v>#REF!</v>
      </c>
      <c r="G184" s="11" t="e">
        <f>#REF!</f>
        <v>#REF!</v>
      </c>
      <c r="H184" s="69" t="str">
        <f>IFERROR(VLOOKUP($B184,#REF!,6,FALSE),"")</f>
        <v/>
      </c>
      <c r="I184" s="32"/>
      <c r="J184" s="33"/>
      <c r="K184" s="33"/>
      <c r="L184" s="34"/>
      <c r="M184" s="61"/>
      <c r="N184" s="61"/>
      <c r="O184" s="36"/>
      <c r="P184" s="46"/>
      <c r="Q184" s="48" t="e">
        <f t="shared" si="12"/>
        <v>#REF!</v>
      </c>
      <c r="R184" s="63">
        <f t="shared" si="13"/>
        <v>0</v>
      </c>
      <c r="S184" s="48"/>
    </row>
    <row r="185" spans="2:19" ht="14.25" customHeight="1" outlineLevel="1" x14ac:dyDescent="0.25">
      <c r="B185" s="5" t="e">
        <f>#REF!</f>
        <v>#REF!</v>
      </c>
      <c r="C185" s="67" t="e">
        <f>#REF!</f>
        <v>#REF!</v>
      </c>
      <c r="D185" s="11" t="e">
        <f t="shared" si="16"/>
        <v>#REF!</v>
      </c>
      <c r="E185" s="11" t="e">
        <f>#REF!</f>
        <v>#REF!</v>
      </c>
      <c r="F185" s="11" t="e">
        <f>#REF!</f>
        <v>#REF!</v>
      </c>
      <c r="G185" s="11" t="e">
        <f>#REF!</f>
        <v>#REF!</v>
      </c>
      <c r="H185" s="69" t="str">
        <f>IFERROR(VLOOKUP($B185,#REF!,6,FALSE),"")</f>
        <v/>
      </c>
      <c r="I185" s="32"/>
      <c r="J185" s="33"/>
      <c r="K185" s="33"/>
      <c r="L185" s="34"/>
      <c r="M185" s="61"/>
      <c r="N185" s="61"/>
      <c r="O185" s="36"/>
      <c r="P185" s="46"/>
      <c r="Q185" s="48" t="e">
        <f t="shared" si="12"/>
        <v>#REF!</v>
      </c>
      <c r="R185" s="63">
        <f t="shared" si="13"/>
        <v>0</v>
      </c>
      <c r="S185" s="48"/>
    </row>
    <row r="186" spans="2:19" ht="14.25" customHeight="1" outlineLevel="1" x14ac:dyDescent="0.25">
      <c r="B186" s="5" t="e">
        <f>#REF!</f>
        <v>#REF!</v>
      </c>
      <c r="C186" s="67" t="e">
        <f>#REF!</f>
        <v>#REF!</v>
      </c>
      <c r="D186" s="11" t="e">
        <f t="shared" si="16"/>
        <v>#REF!</v>
      </c>
      <c r="E186" s="11" t="e">
        <f>#REF!</f>
        <v>#REF!</v>
      </c>
      <c r="F186" s="11" t="e">
        <f>#REF!</f>
        <v>#REF!</v>
      </c>
      <c r="G186" s="11" t="e">
        <f>#REF!</f>
        <v>#REF!</v>
      </c>
      <c r="H186" s="69" t="str">
        <f>IFERROR(VLOOKUP($B186,#REF!,6,FALSE),"")</f>
        <v/>
      </c>
      <c r="I186" s="32"/>
      <c r="J186" s="33"/>
      <c r="K186" s="33"/>
      <c r="L186" s="34"/>
      <c r="M186" s="61"/>
      <c r="N186" s="61"/>
      <c r="O186" s="36"/>
      <c r="P186" s="46"/>
      <c r="Q186" s="48" t="e">
        <f t="shared" si="12"/>
        <v>#REF!</v>
      </c>
      <c r="R186" s="63">
        <f t="shared" si="13"/>
        <v>0</v>
      </c>
      <c r="S186" s="48"/>
    </row>
    <row r="187" spans="2:19" ht="14.25" customHeight="1" outlineLevel="1" x14ac:dyDescent="0.25">
      <c r="B187" s="5" t="e">
        <f>#REF!</f>
        <v>#REF!</v>
      </c>
      <c r="C187" s="67" t="e">
        <f>#REF!</f>
        <v>#REF!</v>
      </c>
      <c r="D187" s="11" t="e">
        <f t="shared" si="16"/>
        <v>#REF!</v>
      </c>
      <c r="E187" s="11" t="e">
        <f>#REF!</f>
        <v>#REF!</v>
      </c>
      <c r="F187" s="11" t="e">
        <f>#REF!</f>
        <v>#REF!</v>
      </c>
      <c r="G187" s="11" t="e">
        <f>#REF!</f>
        <v>#REF!</v>
      </c>
      <c r="H187" s="69" t="str">
        <f>IFERROR(VLOOKUP($B187,#REF!,6,FALSE),"")</f>
        <v/>
      </c>
      <c r="I187" s="32"/>
      <c r="J187" s="33"/>
      <c r="K187" s="33"/>
      <c r="L187" s="34"/>
      <c r="M187" s="61"/>
      <c r="N187" s="61"/>
      <c r="O187" s="36"/>
      <c r="P187" s="46"/>
      <c r="Q187" s="48" t="e">
        <f t="shared" si="12"/>
        <v>#REF!</v>
      </c>
      <c r="R187" s="63">
        <f t="shared" si="13"/>
        <v>0</v>
      </c>
      <c r="S187" s="48"/>
    </row>
    <row r="188" spans="2:19" ht="14.25" customHeight="1" outlineLevel="1" x14ac:dyDescent="0.25">
      <c r="B188" s="5" t="e">
        <f>#REF!</f>
        <v>#REF!</v>
      </c>
      <c r="C188" s="67" t="e">
        <f>#REF!</f>
        <v>#REF!</v>
      </c>
      <c r="D188" s="11" t="e">
        <f t="shared" si="16"/>
        <v>#REF!</v>
      </c>
      <c r="E188" s="11" t="e">
        <f>#REF!</f>
        <v>#REF!</v>
      </c>
      <c r="F188" s="11" t="e">
        <f>#REF!</f>
        <v>#REF!</v>
      </c>
      <c r="G188" s="11" t="e">
        <f>#REF!</f>
        <v>#REF!</v>
      </c>
      <c r="H188" s="69" t="str">
        <f>IFERROR(VLOOKUP($B188,#REF!,6,FALSE),"")</f>
        <v/>
      </c>
      <c r="I188" s="32"/>
      <c r="J188" s="33"/>
      <c r="K188" s="33"/>
      <c r="L188" s="34"/>
      <c r="M188" s="61"/>
      <c r="N188" s="61"/>
      <c r="O188" s="36"/>
      <c r="P188" s="46"/>
      <c r="Q188" s="48" t="e">
        <f t="shared" si="12"/>
        <v>#REF!</v>
      </c>
      <c r="R188" s="63">
        <f t="shared" si="13"/>
        <v>0</v>
      </c>
      <c r="S188" s="48"/>
    </row>
    <row r="189" spans="2:19" ht="14.25" customHeight="1" outlineLevel="1" x14ac:dyDescent="0.25">
      <c r="B189" s="5" t="e">
        <f>#REF!</f>
        <v>#REF!</v>
      </c>
      <c r="C189" s="67" t="e">
        <f>#REF!</f>
        <v>#REF!</v>
      </c>
      <c r="D189" s="11" t="e">
        <f t="shared" si="16"/>
        <v>#REF!</v>
      </c>
      <c r="E189" s="11" t="e">
        <f>#REF!</f>
        <v>#REF!</v>
      </c>
      <c r="F189" s="11" t="e">
        <f>#REF!</f>
        <v>#REF!</v>
      </c>
      <c r="G189" s="11" t="e">
        <f>#REF!</f>
        <v>#REF!</v>
      </c>
      <c r="H189" s="69" t="str">
        <f>IFERROR(VLOOKUP($B189,#REF!,6,FALSE),"")</f>
        <v/>
      </c>
      <c r="I189" s="32"/>
      <c r="J189" s="33"/>
      <c r="K189" s="33"/>
      <c r="L189" s="34"/>
      <c r="M189" s="61"/>
      <c r="N189" s="61"/>
      <c r="O189" s="36"/>
      <c r="P189" s="46"/>
      <c r="Q189" s="48" t="e">
        <f t="shared" si="12"/>
        <v>#REF!</v>
      </c>
      <c r="R189" s="63">
        <f t="shared" si="13"/>
        <v>0</v>
      </c>
      <c r="S189" s="48"/>
    </row>
    <row r="190" spans="2:19" ht="14.25" customHeight="1" outlineLevel="1" x14ac:dyDescent="0.25">
      <c r="B190" s="5" t="e">
        <f>#REF!</f>
        <v>#REF!</v>
      </c>
      <c r="C190" s="67" t="e">
        <f>#REF!</f>
        <v>#REF!</v>
      </c>
      <c r="D190" s="11" t="e">
        <f t="shared" si="16"/>
        <v>#REF!</v>
      </c>
      <c r="E190" s="11" t="e">
        <f>#REF!</f>
        <v>#REF!</v>
      </c>
      <c r="F190" s="11" t="e">
        <f>#REF!</f>
        <v>#REF!</v>
      </c>
      <c r="G190" s="11" t="e">
        <f>#REF!</f>
        <v>#REF!</v>
      </c>
      <c r="H190" s="69" t="str">
        <f>IFERROR(VLOOKUP($B190,#REF!,6,FALSE),"")</f>
        <v/>
      </c>
      <c r="I190" s="32"/>
      <c r="J190" s="33"/>
      <c r="K190" s="33"/>
      <c r="L190" s="34"/>
      <c r="M190" s="61"/>
      <c r="N190" s="61"/>
      <c r="O190" s="36"/>
      <c r="P190" s="46"/>
      <c r="Q190" s="48" t="e">
        <f t="shared" si="12"/>
        <v>#REF!</v>
      </c>
      <c r="R190" s="63">
        <f t="shared" si="13"/>
        <v>0</v>
      </c>
      <c r="S190" s="48"/>
    </row>
    <row r="191" spans="2:19" ht="14.25" customHeight="1" outlineLevel="1" thickBot="1" x14ac:dyDescent="0.3">
      <c r="B191" s="50"/>
      <c r="C191" s="68"/>
      <c r="D191" s="51"/>
      <c r="E191" s="51"/>
      <c r="F191" s="51"/>
      <c r="G191" s="51"/>
      <c r="H191" s="51"/>
      <c r="I191" s="52"/>
      <c r="J191" s="52"/>
      <c r="K191" s="52"/>
      <c r="L191" s="52"/>
      <c r="M191" s="62"/>
      <c r="N191" s="62"/>
      <c r="O191" s="55"/>
      <c r="P191" s="56"/>
      <c r="Q191" s="48">
        <f t="shared" si="12"/>
        <v>0</v>
      </c>
      <c r="R191" s="63">
        <f t="shared" si="13"/>
        <v>0</v>
      </c>
      <c r="S191" s="48"/>
    </row>
    <row r="192" spans="2:19" ht="17.25" customHeight="1" thickBot="1" x14ac:dyDescent="0.3">
      <c r="B192" s="515" t="e">
        <f>+#REF!</f>
        <v>#REF!</v>
      </c>
      <c r="C192" s="516"/>
      <c r="D192" s="517"/>
      <c r="E192" s="517"/>
      <c r="F192" s="517"/>
      <c r="G192" s="518"/>
      <c r="H192" s="72" t="str">
        <f>IFERROR(VLOOKUP($B192,#REF!,6,FALSE),"")</f>
        <v/>
      </c>
      <c r="I192" s="57"/>
      <c r="J192" s="53"/>
      <c r="K192" s="53"/>
      <c r="L192" s="54"/>
      <c r="M192" s="59"/>
      <c r="N192" s="59"/>
      <c r="O192" s="41"/>
      <c r="P192" s="44"/>
      <c r="Q192" s="48" t="e">
        <f t="shared" si="12"/>
        <v>#REF!</v>
      </c>
      <c r="R192" s="63">
        <f t="shared" si="13"/>
        <v>0</v>
      </c>
      <c r="S192" s="48"/>
    </row>
    <row r="193" spans="2:19" ht="14.25" customHeight="1" outlineLevel="1" x14ac:dyDescent="0.25">
      <c r="B193" s="38" t="e">
        <f>#REF!</f>
        <v>#REF!</v>
      </c>
      <c r="C193" s="66" t="e">
        <f>#REF!</f>
        <v>#REF!</v>
      </c>
      <c r="D193" s="39" t="e">
        <f>+B192</f>
        <v>#REF!</v>
      </c>
      <c r="E193" s="39" t="e">
        <f>#REF!</f>
        <v>#REF!</v>
      </c>
      <c r="F193" s="39" t="e">
        <f>#REF!</f>
        <v>#REF!</v>
      </c>
      <c r="G193" s="39" t="e">
        <f>#REF!</f>
        <v>#REF!</v>
      </c>
      <c r="H193" s="70" t="str">
        <f>IFERROR(VLOOKUP($B193,#REF!,6,FALSE),"")</f>
        <v/>
      </c>
      <c r="I193" s="26"/>
      <c r="J193" s="27"/>
      <c r="K193" s="27"/>
      <c r="L193" s="28"/>
      <c r="M193" s="60"/>
      <c r="N193" s="60"/>
      <c r="O193" s="30"/>
      <c r="P193" s="45"/>
      <c r="Q193" s="48" t="e">
        <f t="shared" si="12"/>
        <v>#REF!</v>
      </c>
      <c r="R193" s="63">
        <f t="shared" si="13"/>
        <v>0</v>
      </c>
      <c r="S193" s="48"/>
    </row>
    <row r="194" spans="2:19" ht="14.25" customHeight="1" outlineLevel="1" x14ac:dyDescent="0.25">
      <c r="B194" s="5" t="e">
        <f>#REF!</f>
        <v>#REF!</v>
      </c>
      <c r="C194" s="67" t="e">
        <f>#REF!</f>
        <v>#REF!</v>
      </c>
      <c r="D194" s="11" t="e">
        <f>+D193</f>
        <v>#REF!</v>
      </c>
      <c r="E194" s="11" t="e">
        <f>#REF!</f>
        <v>#REF!</v>
      </c>
      <c r="F194" s="11" t="e">
        <f>#REF!</f>
        <v>#REF!</v>
      </c>
      <c r="G194" s="11" t="e">
        <f>#REF!</f>
        <v>#REF!</v>
      </c>
      <c r="H194" s="69" t="str">
        <f>IFERROR(VLOOKUP($B194,#REF!,6,FALSE),"")</f>
        <v/>
      </c>
      <c r="I194" s="32"/>
      <c r="J194" s="33"/>
      <c r="K194" s="33"/>
      <c r="L194" s="34"/>
      <c r="M194" s="61"/>
      <c r="N194" s="61"/>
      <c r="O194" s="36"/>
      <c r="P194" s="46"/>
      <c r="Q194" s="48" t="e">
        <f t="shared" si="12"/>
        <v>#REF!</v>
      </c>
      <c r="R194" s="63">
        <f t="shared" si="13"/>
        <v>0</v>
      </c>
      <c r="S194" s="48"/>
    </row>
    <row r="195" spans="2:19" ht="14.25" customHeight="1" outlineLevel="1" x14ac:dyDescent="0.25">
      <c r="B195" s="5" t="e">
        <f>#REF!</f>
        <v>#REF!</v>
      </c>
      <c r="C195" s="67" t="e">
        <f>#REF!</f>
        <v>#REF!</v>
      </c>
      <c r="D195" s="11" t="e">
        <f t="shared" ref="D195:D207" si="17">+D194</f>
        <v>#REF!</v>
      </c>
      <c r="E195" s="11" t="e">
        <f>#REF!</f>
        <v>#REF!</v>
      </c>
      <c r="F195" s="11" t="e">
        <f>#REF!</f>
        <v>#REF!</v>
      </c>
      <c r="G195" s="11" t="e">
        <f>#REF!</f>
        <v>#REF!</v>
      </c>
      <c r="H195" s="69" t="str">
        <f>IFERROR(VLOOKUP($B195,#REF!,6,FALSE),"")</f>
        <v/>
      </c>
      <c r="I195" s="32"/>
      <c r="J195" s="33"/>
      <c r="K195" s="33"/>
      <c r="L195" s="34"/>
      <c r="M195" s="61"/>
      <c r="N195" s="61"/>
      <c r="O195" s="36"/>
      <c r="P195" s="46"/>
      <c r="Q195" s="48" t="e">
        <f t="shared" si="12"/>
        <v>#REF!</v>
      </c>
      <c r="R195" s="63">
        <f t="shared" si="13"/>
        <v>0</v>
      </c>
      <c r="S195" s="48"/>
    </row>
    <row r="196" spans="2:19" ht="14.25" customHeight="1" outlineLevel="1" x14ac:dyDescent="0.25">
      <c r="B196" s="5" t="e">
        <f>#REF!</f>
        <v>#REF!</v>
      </c>
      <c r="C196" s="67" t="e">
        <f>#REF!</f>
        <v>#REF!</v>
      </c>
      <c r="D196" s="11" t="e">
        <f t="shared" si="17"/>
        <v>#REF!</v>
      </c>
      <c r="E196" s="11" t="e">
        <f>#REF!</f>
        <v>#REF!</v>
      </c>
      <c r="F196" s="11" t="e">
        <f>#REF!</f>
        <v>#REF!</v>
      </c>
      <c r="G196" s="11" t="e">
        <f>#REF!</f>
        <v>#REF!</v>
      </c>
      <c r="H196" s="69" t="str">
        <f>IFERROR(VLOOKUP($B196,#REF!,6,FALSE),"")</f>
        <v/>
      </c>
      <c r="I196" s="32"/>
      <c r="J196" s="33"/>
      <c r="K196" s="33"/>
      <c r="L196" s="34"/>
      <c r="M196" s="61"/>
      <c r="N196" s="61"/>
      <c r="O196" s="36"/>
      <c r="P196" s="46"/>
      <c r="Q196" s="48" t="e">
        <f t="shared" si="12"/>
        <v>#REF!</v>
      </c>
      <c r="R196" s="63">
        <f t="shared" si="13"/>
        <v>0</v>
      </c>
      <c r="S196" s="48"/>
    </row>
    <row r="197" spans="2:19" ht="14.25" customHeight="1" outlineLevel="1" x14ac:dyDescent="0.25">
      <c r="B197" s="5" t="e">
        <f>#REF!</f>
        <v>#REF!</v>
      </c>
      <c r="C197" s="67" t="e">
        <f>#REF!</f>
        <v>#REF!</v>
      </c>
      <c r="D197" s="11" t="e">
        <f t="shared" si="17"/>
        <v>#REF!</v>
      </c>
      <c r="E197" s="11" t="e">
        <f>#REF!</f>
        <v>#REF!</v>
      </c>
      <c r="F197" s="11" t="e">
        <f>#REF!</f>
        <v>#REF!</v>
      </c>
      <c r="G197" s="11" t="e">
        <f>#REF!</f>
        <v>#REF!</v>
      </c>
      <c r="H197" s="69" t="str">
        <f>IFERROR(VLOOKUP($B197,#REF!,6,FALSE),"")</f>
        <v/>
      </c>
      <c r="I197" s="32"/>
      <c r="J197" s="33"/>
      <c r="K197" s="33"/>
      <c r="L197" s="34"/>
      <c r="M197" s="61"/>
      <c r="N197" s="61"/>
      <c r="O197" s="36"/>
      <c r="P197" s="46"/>
      <c r="Q197" s="48" t="e">
        <f t="shared" si="12"/>
        <v>#REF!</v>
      </c>
      <c r="R197" s="63">
        <f t="shared" si="13"/>
        <v>0</v>
      </c>
      <c r="S197" s="48"/>
    </row>
    <row r="198" spans="2:19" ht="14.25" customHeight="1" outlineLevel="1" x14ac:dyDescent="0.25">
      <c r="B198" s="5" t="e">
        <f>#REF!</f>
        <v>#REF!</v>
      </c>
      <c r="C198" s="67" t="e">
        <f>#REF!</f>
        <v>#REF!</v>
      </c>
      <c r="D198" s="11" t="e">
        <f t="shared" si="17"/>
        <v>#REF!</v>
      </c>
      <c r="E198" s="11" t="e">
        <f>#REF!</f>
        <v>#REF!</v>
      </c>
      <c r="F198" s="11" t="e">
        <f>#REF!</f>
        <v>#REF!</v>
      </c>
      <c r="G198" s="11" t="e">
        <f>#REF!</f>
        <v>#REF!</v>
      </c>
      <c r="H198" s="69" t="str">
        <f>IFERROR(VLOOKUP($B198,#REF!,6,FALSE),"")</f>
        <v/>
      </c>
      <c r="I198" s="32"/>
      <c r="J198" s="33"/>
      <c r="K198" s="33"/>
      <c r="L198" s="34"/>
      <c r="M198" s="61"/>
      <c r="N198" s="61"/>
      <c r="O198" s="36"/>
      <c r="P198" s="46"/>
      <c r="Q198" s="48" t="e">
        <f t="shared" si="12"/>
        <v>#REF!</v>
      </c>
      <c r="R198" s="63">
        <f t="shared" si="13"/>
        <v>0</v>
      </c>
      <c r="S198" s="48"/>
    </row>
    <row r="199" spans="2:19" ht="14.25" customHeight="1" outlineLevel="1" x14ac:dyDescent="0.25">
      <c r="B199" s="5" t="e">
        <f>#REF!</f>
        <v>#REF!</v>
      </c>
      <c r="C199" s="67" t="e">
        <f>#REF!</f>
        <v>#REF!</v>
      </c>
      <c r="D199" s="11" t="e">
        <f t="shared" si="17"/>
        <v>#REF!</v>
      </c>
      <c r="E199" s="11" t="e">
        <f>#REF!</f>
        <v>#REF!</v>
      </c>
      <c r="F199" s="11" t="e">
        <f>#REF!</f>
        <v>#REF!</v>
      </c>
      <c r="G199" s="11" t="e">
        <f>#REF!</f>
        <v>#REF!</v>
      </c>
      <c r="H199" s="69" t="str">
        <f>IFERROR(VLOOKUP($B199,#REF!,6,FALSE),"")</f>
        <v/>
      </c>
      <c r="I199" s="32"/>
      <c r="J199" s="33"/>
      <c r="K199" s="33"/>
      <c r="L199" s="34"/>
      <c r="M199" s="61"/>
      <c r="N199" s="61"/>
      <c r="O199" s="36"/>
      <c r="P199" s="46"/>
      <c r="Q199" s="48" t="e">
        <f t="shared" ref="Q199:Q262" si="18">+B199</f>
        <v>#REF!</v>
      </c>
      <c r="R199" s="63">
        <f t="shared" ref="R199:R262" si="19">IFERROR(N199-M199-O199,0)</f>
        <v>0</v>
      </c>
      <c r="S199" s="48"/>
    </row>
    <row r="200" spans="2:19" ht="14.25" customHeight="1" outlineLevel="1" x14ac:dyDescent="0.25">
      <c r="B200" s="5" t="e">
        <f>#REF!</f>
        <v>#REF!</v>
      </c>
      <c r="C200" s="67" t="e">
        <f>#REF!</f>
        <v>#REF!</v>
      </c>
      <c r="D200" s="11" t="e">
        <f t="shared" si="17"/>
        <v>#REF!</v>
      </c>
      <c r="E200" s="11" t="e">
        <f>#REF!</f>
        <v>#REF!</v>
      </c>
      <c r="F200" s="11" t="e">
        <f>#REF!</f>
        <v>#REF!</v>
      </c>
      <c r="G200" s="11" t="e">
        <f>#REF!</f>
        <v>#REF!</v>
      </c>
      <c r="H200" s="69" t="str">
        <f>IFERROR(VLOOKUP($B200,#REF!,6,FALSE),"")</f>
        <v/>
      </c>
      <c r="I200" s="32"/>
      <c r="J200" s="33"/>
      <c r="K200" s="33"/>
      <c r="L200" s="34"/>
      <c r="M200" s="61"/>
      <c r="N200" s="61"/>
      <c r="O200" s="36"/>
      <c r="P200" s="46"/>
      <c r="Q200" s="48" t="e">
        <f t="shared" si="18"/>
        <v>#REF!</v>
      </c>
      <c r="R200" s="63">
        <f t="shared" si="19"/>
        <v>0</v>
      </c>
      <c r="S200" s="48"/>
    </row>
    <row r="201" spans="2:19" ht="14.25" customHeight="1" outlineLevel="1" x14ac:dyDescent="0.25">
      <c r="B201" s="5" t="e">
        <f>#REF!</f>
        <v>#REF!</v>
      </c>
      <c r="C201" s="67" t="e">
        <f>#REF!</f>
        <v>#REF!</v>
      </c>
      <c r="D201" s="11" t="e">
        <f t="shared" si="17"/>
        <v>#REF!</v>
      </c>
      <c r="E201" s="11" t="e">
        <f>#REF!</f>
        <v>#REF!</v>
      </c>
      <c r="F201" s="11" t="e">
        <f>#REF!</f>
        <v>#REF!</v>
      </c>
      <c r="G201" s="11" t="e">
        <f>#REF!</f>
        <v>#REF!</v>
      </c>
      <c r="H201" s="69" t="str">
        <f>IFERROR(VLOOKUP($B201,#REF!,6,FALSE),"")</f>
        <v/>
      </c>
      <c r="I201" s="32"/>
      <c r="J201" s="33"/>
      <c r="K201" s="33"/>
      <c r="L201" s="34"/>
      <c r="M201" s="61"/>
      <c r="N201" s="61"/>
      <c r="O201" s="36"/>
      <c r="P201" s="46"/>
      <c r="Q201" s="48" t="e">
        <f t="shared" si="18"/>
        <v>#REF!</v>
      </c>
      <c r="R201" s="63">
        <f t="shared" si="19"/>
        <v>0</v>
      </c>
      <c r="S201" s="48"/>
    </row>
    <row r="202" spans="2:19" ht="14.25" customHeight="1" outlineLevel="1" x14ac:dyDescent="0.25">
      <c r="B202" s="5" t="e">
        <f>#REF!</f>
        <v>#REF!</v>
      </c>
      <c r="C202" s="67" t="e">
        <f>#REF!</f>
        <v>#REF!</v>
      </c>
      <c r="D202" s="11" t="e">
        <f t="shared" si="17"/>
        <v>#REF!</v>
      </c>
      <c r="E202" s="11" t="e">
        <f>#REF!</f>
        <v>#REF!</v>
      </c>
      <c r="F202" s="11" t="e">
        <f>#REF!</f>
        <v>#REF!</v>
      </c>
      <c r="G202" s="11" t="e">
        <f>#REF!</f>
        <v>#REF!</v>
      </c>
      <c r="H202" s="69" t="str">
        <f>IFERROR(VLOOKUP($B202,#REF!,6,FALSE),"")</f>
        <v/>
      </c>
      <c r="I202" s="32"/>
      <c r="J202" s="33"/>
      <c r="K202" s="33"/>
      <c r="L202" s="34"/>
      <c r="M202" s="61"/>
      <c r="N202" s="61"/>
      <c r="O202" s="36"/>
      <c r="P202" s="46"/>
      <c r="Q202" s="48" t="e">
        <f t="shared" si="18"/>
        <v>#REF!</v>
      </c>
      <c r="R202" s="63">
        <f t="shared" si="19"/>
        <v>0</v>
      </c>
      <c r="S202" s="48"/>
    </row>
    <row r="203" spans="2:19" ht="14.25" customHeight="1" outlineLevel="1" x14ac:dyDescent="0.25">
      <c r="B203" s="5" t="e">
        <f>#REF!</f>
        <v>#REF!</v>
      </c>
      <c r="C203" s="67" t="e">
        <f>#REF!</f>
        <v>#REF!</v>
      </c>
      <c r="D203" s="11" t="e">
        <f t="shared" si="17"/>
        <v>#REF!</v>
      </c>
      <c r="E203" s="11" t="e">
        <f>#REF!</f>
        <v>#REF!</v>
      </c>
      <c r="F203" s="11" t="e">
        <f>#REF!</f>
        <v>#REF!</v>
      </c>
      <c r="G203" s="11" t="e">
        <f>#REF!</f>
        <v>#REF!</v>
      </c>
      <c r="H203" s="69" t="str">
        <f>IFERROR(VLOOKUP($B203,#REF!,6,FALSE),"")</f>
        <v/>
      </c>
      <c r="I203" s="32"/>
      <c r="J203" s="33"/>
      <c r="K203" s="33"/>
      <c r="L203" s="34"/>
      <c r="M203" s="61"/>
      <c r="N203" s="61"/>
      <c r="O203" s="36"/>
      <c r="P203" s="46"/>
      <c r="Q203" s="48" t="e">
        <f t="shared" si="18"/>
        <v>#REF!</v>
      </c>
      <c r="R203" s="63">
        <f t="shared" si="19"/>
        <v>0</v>
      </c>
      <c r="S203" s="48"/>
    </row>
    <row r="204" spans="2:19" ht="14.25" customHeight="1" outlineLevel="1" x14ac:dyDescent="0.25">
      <c r="B204" s="5" t="e">
        <f>#REF!</f>
        <v>#REF!</v>
      </c>
      <c r="C204" s="67" t="e">
        <f>#REF!</f>
        <v>#REF!</v>
      </c>
      <c r="D204" s="11" t="e">
        <f t="shared" si="17"/>
        <v>#REF!</v>
      </c>
      <c r="E204" s="11" t="e">
        <f>#REF!</f>
        <v>#REF!</v>
      </c>
      <c r="F204" s="11" t="e">
        <f>#REF!</f>
        <v>#REF!</v>
      </c>
      <c r="G204" s="11" t="e">
        <f>#REF!</f>
        <v>#REF!</v>
      </c>
      <c r="H204" s="69" t="str">
        <f>IFERROR(VLOOKUP($B204,#REF!,6,FALSE),"")</f>
        <v/>
      </c>
      <c r="I204" s="32"/>
      <c r="J204" s="33"/>
      <c r="K204" s="33"/>
      <c r="L204" s="34"/>
      <c r="M204" s="61"/>
      <c r="N204" s="61"/>
      <c r="O204" s="36"/>
      <c r="P204" s="46"/>
      <c r="Q204" s="48" t="e">
        <f t="shared" si="18"/>
        <v>#REF!</v>
      </c>
      <c r="R204" s="63">
        <f t="shared" si="19"/>
        <v>0</v>
      </c>
      <c r="S204" s="48"/>
    </row>
    <row r="205" spans="2:19" ht="14.25" customHeight="1" outlineLevel="1" x14ac:dyDescent="0.25">
      <c r="B205" s="5" t="e">
        <f>#REF!</f>
        <v>#REF!</v>
      </c>
      <c r="C205" s="67" t="e">
        <f>#REF!</f>
        <v>#REF!</v>
      </c>
      <c r="D205" s="11" t="e">
        <f t="shared" si="17"/>
        <v>#REF!</v>
      </c>
      <c r="E205" s="11" t="e">
        <f>#REF!</f>
        <v>#REF!</v>
      </c>
      <c r="F205" s="11" t="e">
        <f>#REF!</f>
        <v>#REF!</v>
      </c>
      <c r="G205" s="11" t="e">
        <f>#REF!</f>
        <v>#REF!</v>
      </c>
      <c r="H205" s="69" t="str">
        <f>IFERROR(VLOOKUP($B205,#REF!,6,FALSE),"")</f>
        <v/>
      </c>
      <c r="I205" s="32"/>
      <c r="J205" s="33"/>
      <c r="K205" s="33"/>
      <c r="L205" s="34"/>
      <c r="M205" s="61"/>
      <c r="N205" s="61"/>
      <c r="O205" s="36"/>
      <c r="P205" s="46"/>
      <c r="Q205" s="48" t="e">
        <f t="shared" si="18"/>
        <v>#REF!</v>
      </c>
      <c r="R205" s="63">
        <f t="shared" si="19"/>
        <v>0</v>
      </c>
      <c r="S205" s="48"/>
    </row>
    <row r="206" spans="2:19" ht="14.25" customHeight="1" outlineLevel="1" x14ac:dyDescent="0.25">
      <c r="B206" s="5" t="e">
        <f>#REF!</f>
        <v>#REF!</v>
      </c>
      <c r="C206" s="67" t="e">
        <f>#REF!</f>
        <v>#REF!</v>
      </c>
      <c r="D206" s="11" t="e">
        <f t="shared" si="17"/>
        <v>#REF!</v>
      </c>
      <c r="E206" s="11" t="e">
        <f>#REF!</f>
        <v>#REF!</v>
      </c>
      <c r="F206" s="11" t="e">
        <f>#REF!</f>
        <v>#REF!</v>
      </c>
      <c r="G206" s="11" t="e">
        <f>#REF!</f>
        <v>#REF!</v>
      </c>
      <c r="H206" s="69" t="str">
        <f>IFERROR(VLOOKUP($B206,#REF!,6,FALSE),"")</f>
        <v/>
      </c>
      <c r="I206" s="32"/>
      <c r="J206" s="33"/>
      <c r="K206" s="33"/>
      <c r="L206" s="34"/>
      <c r="M206" s="61"/>
      <c r="N206" s="61"/>
      <c r="O206" s="36"/>
      <c r="P206" s="46"/>
      <c r="Q206" s="48" t="e">
        <f t="shared" si="18"/>
        <v>#REF!</v>
      </c>
      <c r="R206" s="63">
        <f t="shared" si="19"/>
        <v>0</v>
      </c>
      <c r="S206" s="48"/>
    </row>
    <row r="207" spans="2:19" ht="14.25" customHeight="1" outlineLevel="1" x14ac:dyDescent="0.25">
      <c r="B207" s="5" t="e">
        <f>#REF!</f>
        <v>#REF!</v>
      </c>
      <c r="C207" s="67" t="e">
        <f>#REF!</f>
        <v>#REF!</v>
      </c>
      <c r="D207" s="11" t="e">
        <f t="shared" si="17"/>
        <v>#REF!</v>
      </c>
      <c r="E207" s="11" t="e">
        <f>#REF!</f>
        <v>#REF!</v>
      </c>
      <c r="F207" s="11" t="e">
        <f>#REF!</f>
        <v>#REF!</v>
      </c>
      <c r="G207" s="11" t="e">
        <f>#REF!</f>
        <v>#REF!</v>
      </c>
      <c r="H207" s="69" t="str">
        <f>IFERROR(VLOOKUP($B207,#REF!,6,FALSE),"")</f>
        <v/>
      </c>
      <c r="I207" s="32"/>
      <c r="J207" s="33"/>
      <c r="K207" s="33"/>
      <c r="L207" s="34"/>
      <c r="M207" s="61"/>
      <c r="N207" s="61"/>
      <c r="O207" s="36"/>
      <c r="P207" s="46"/>
      <c r="Q207" s="48" t="e">
        <f t="shared" si="18"/>
        <v>#REF!</v>
      </c>
      <c r="R207" s="63">
        <f t="shared" si="19"/>
        <v>0</v>
      </c>
      <c r="S207" s="48"/>
    </row>
    <row r="208" spans="2:19" ht="14.25" customHeight="1" outlineLevel="1" thickBot="1" x14ac:dyDescent="0.3">
      <c r="B208" s="50"/>
      <c r="C208" s="68"/>
      <c r="D208" s="51"/>
      <c r="E208" s="51"/>
      <c r="F208" s="51"/>
      <c r="G208" s="51"/>
      <c r="H208" s="51"/>
      <c r="I208" s="52"/>
      <c r="J208" s="52"/>
      <c r="K208" s="52"/>
      <c r="L208" s="52"/>
      <c r="M208" s="62"/>
      <c r="N208" s="62"/>
      <c r="O208" s="55"/>
      <c r="P208" s="56"/>
      <c r="Q208" s="48">
        <f t="shared" si="18"/>
        <v>0</v>
      </c>
      <c r="R208" s="63">
        <f t="shared" si="19"/>
        <v>0</v>
      </c>
      <c r="S208" s="48"/>
    </row>
    <row r="209" spans="2:19" ht="17.25" customHeight="1" thickBot="1" x14ac:dyDescent="0.3">
      <c r="B209" s="515" t="e">
        <f>+#REF!</f>
        <v>#REF!</v>
      </c>
      <c r="C209" s="516"/>
      <c r="D209" s="517"/>
      <c r="E209" s="517"/>
      <c r="F209" s="517"/>
      <c r="G209" s="518"/>
      <c r="H209" s="72" t="str">
        <f>IFERROR(VLOOKUP($B209,#REF!,6,FALSE),"")</f>
        <v/>
      </c>
      <c r="I209" s="57"/>
      <c r="J209" s="53"/>
      <c r="K209" s="53"/>
      <c r="L209" s="54"/>
      <c r="M209" s="59"/>
      <c r="N209" s="59"/>
      <c r="O209" s="41"/>
      <c r="P209" s="44"/>
      <c r="Q209" s="48" t="e">
        <f t="shared" si="18"/>
        <v>#REF!</v>
      </c>
      <c r="R209" s="63">
        <f t="shared" si="19"/>
        <v>0</v>
      </c>
      <c r="S209" s="48"/>
    </row>
    <row r="210" spans="2:19" ht="14.25" customHeight="1" outlineLevel="1" x14ac:dyDescent="0.25">
      <c r="B210" s="38" t="e">
        <f>#REF!</f>
        <v>#REF!</v>
      </c>
      <c r="C210" s="66" t="e">
        <f>#REF!</f>
        <v>#REF!</v>
      </c>
      <c r="D210" s="39" t="e">
        <f>+B209</f>
        <v>#REF!</v>
      </c>
      <c r="E210" s="39" t="e">
        <f>#REF!</f>
        <v>#REF!</v>
      </c>
      <c r="F210" s="39" t="e">
        <f>#REF!</f>
        <v>#REF!</v>
      </c>
      <c r="G210" s="39" t="e">
        <f>#REF!</f>
        <v>#REF!</v>
      </c>
      <c r="H210" s="70" t="str">
        <f>IFERROR(VLOOKUP($B210,#REF!,6,FALSE),"")</f>
        <v/>
      </c>
      <c r="I210" s="26"/>
      <c r="J210" s="27"/>
      <c r="K210" s="27"/>
      <c r="L210" s="28"/>
      <c r="M210" s="60"/>
      <c r="N210" s="60"/>
      <c r="O210" s="30"/>
      <c r="P210" s="45"/>
      <c r="Q210" s="48" t="e">
        <f t="shared" si="18"/>
        <v>#REF!</v>
      </c>
      <c r="R210" s="63">
        <f t="shared" si="19"/>
        <v>0</v>
      </c>
      <c r="S210" s="48"/>
    </row>
    <row r="211" spans="2:19" ht="14.25" customHeight="1" outlineLevel="1" x14ac:dyDescent="0.25">
      <c r="B211" s="5" t="e">
        <f>#REF!</f>
        <v>#REF!</v>
      </c>
      <c r="C211" s="67" t="e">
        <f>#REF!</f>
        <v>#REF!</v>
      </c>
      <c r="D211" s="11" t="e">
        <f>+D210</f>
        <v>#REF!</v>
      </c>
      <c r="E211" s="11" t="e">
        <f>#REF!</f>
        <v>#REF!</v>
      </c>
      <c r="F211" s="11" t="e">
        <f>#REF!</f>
        <v>#REF!</v>
      </c>
      <c r="G211" s="11" t="e">
        <f>#REF!</f>
        <v>#REF!</v>
      </c>
      <c r="H211" s="69" t="str">
        <f>IFERROR(VLOOKUP($B211,#REF!,6,FALSE),"")</f>
        <v/>
      </c>
      <c r="I211" s="32"/>
      <c r="J211" s="33"/>
      <c r="K211" s="33"/>
      <c r="L211" s="34"/>
      <c r="M211" s="61"/>
      <c r="N211" s="61"/>
      <c r="O211" s="36"/>
      <c r="P211" s="46"/>
      <c r="Q211" s="48" t="e">
        <f t="shared" si="18"/>
        <v>#REF!</v>
      </c>
      <c r="R211" s="63">
        <f t="shared" si="19"/>
        <v>0</v>
      </c>
      <c r="S211" s="48"/>
    </row>
    <row r="212" spans="2:19" ht="14.25" customHeight="1" outlineLevel="1" x14ac:dyDescent="0.25">
      <c r="B212" s="5" t="e">
        <f>#REF!</f>
        <v>#REF!</v>
      </c>
      <c r="C212" s="67" t="e">
        <f>#REF!</f>
        <v>#REF!</v>
      </c>
      <c r="D212" s="11" t="e">
        <f t="shared" ref="D212:D224" si="20">+D211</f>
        <v>#REF!</v>
      </c>
      <c r="E212" s="11" t="e">
        <f>#REF!</f>
        <v>#REF!</v>
      </c>
      <c r="F212" s="11" t="e">
        <f>#REF!</f>
        <v>#REF!</v>
      </c>
      <c r="G212" s="11" t="e">
        <f>#REF!</f>
        <v>#REF!</v>
      </c>
      <c r="H212" s="69" t="str">
        <f>IFERROR(VLOOKUP($B212,#REF!,6,FALSE),"")</f>
        <v/>
      </c>
      <c r="I212" s="32"/>
      <c r="J212" s="33"/>
      <c r="K212" s="33"/>
      <c r="L212" s="34"/>
      <c r="M212" s="61"/>
      <c r="N212" s="61"/>
      <c r="O212" s="36"/>
      <c r="P212" s="46"/>
      <c r="Q212" s="48" t="e">
        <f t="shared" si="18"/>
        <v>#REF!</v>
      </c>
      <c r="R212" s="63">
        <f t="shared" si="19"/>
        <v>0</v>
      </c>
      <c r="S212" s="48"/>
    </row>
    <row r="213" spans="2:19" ht="14.25" customHeight="1" outlineLevel="1" x14ac:dyDescent="0.25">
      <c r="B213" s="5" t="e">
        <f>#REF!</f>
        <v>#REF!</v>
      </c>
      <c r="C213" s="67" t="e">
        <f>#REF!</f>
        <v>#REF!</v>
      </c>
      <c r="D213" s="11" t="e">
        <f t="shared" si="20"/>
        <v>#REF!</v>
      </c>
      <c r="E213" s="11" t="e">
        <f>#REF!</f>
        <v>#REF!</v>
      </c>
      <c r="F213" s="11" t="e">
        <f>#REF!</f>
        <v>#REF!</v>
      </c>
      <c r="G213" s="11" t="e">
        <f>#REF!</f>
        <v>#REF!</v>
      </c>
      <c r="H213" s="69" t="str">
        <f>IFERROR(VLOOKUP($B213,#REF!,6,FALSE),"")</f>
        <v/>
      </c>
      <c r="I213" s="32"/>
      <c r="J213" s="33"/>
      <c r="K213" s="33"/>
      <c r="L213" s="34"/>
      <c r="M213" s="61"/>
      <c r="N213" s="61"/>
      <c r="O213" s="36"/>
      <c r="P213" s="46"/>
      <c r="Q213" s="48" t="e">
        <f t="shared" si="18"/>
        <v>#REF!</v>
      </c>
      <c r="R213" s="63">
        <f t="shared" si="19"/>
        <v>0</v>
      </c>
      <c r="S213" s="48"/>
    </row>
    <row r="214" spans="2:19" ht="14.25" customHeight="1" outlineLevel="1" x14ac:dyDescent="0.25">
      <c r="B214" s="5" t="e">
        <f>#REF!</f>
        <v>#REF!</v>
      </c>
      <c r="C214" s="67" t="e">
        <f>#REF!</f>
        <v>#REF!</v>
      </c>
      <c r="D214" s="11" t="e">
        <f t="shared" si="20"/>
        <v>#REF!</v>
      </c>
      <c r="E214" s="11" t="e">
        <f>#REF!</f>
        <v>#REF!</v>
      </c>
      <c r="F214" s="11" t="e">
        <f>#REF!</f>
        <v>#REF!</v>
      </c>
      <c r="G214" s="11" t="e">
        <f>#REF!</f>
        <v>#REF!</v>
      </c>
      <c r="H214" s="69" t="str">
        <f>IFERROR(VLOOKUP($B214,#REF!,6,FALSE),"")</f>
        <v/>
      </c>
      <c r="I214" s="32"/>
      <c r="J214" s="33"/>
      <c r="K214" s="33"/>
      <c r="L214" s="34"/>
      <c r="M214" s="61"/>
      <c r="N214" s="61"/>
      <c r="O214" s="36"/>
      <c r="P214" s="46"/>
      <c r="Q214" s="48" t="e">
        <f t="shared" si="18"/>
        <v>#REF!</v>
      </c>
      <c r="R214" s="63">
        <f t="shared" si="19"/>
        <v>0</v>
      </c>
      <c r="S214" s="48"/>
    </row>
    <row r="215" spans="2:19" ht="14.25" customHeight="1" outlineLevel="1" x14ac:dyDescent="0.25">
      <c r="B215" s="5" t="e">
        <f>#REF!</f>
        <v>#REF!</v>
      </c>
      <c r="C215" s="67" t="e">
        <f>#REF!</f>
        <v>#REF!</v>
      </c>
      <c r="D215" s="11" t="e">
        <f t="shared" si="20"/>
        <v>#REF!</v>
      </c>
      <c r="E215" s="11" t="e">
        <f>#REF!</f>
        <v>#REF!</v>
      </c>
      <c r="F215" s="11" t="e">
        <f>#REF!</f>
        <v>#REF!</v>
      </c>
      <c r="G215" s="11" t="e">
        <f>#REF!</f>
        <v>#REF!</v>
      </c>
      <c r="H215" s="69" t="str">
        <f>IFERROR(VLOOKUP($B215,#REF!,6,FALSE),"")</f>
        <v/>
      </c>
      <c r="I215" s="32"/>
      <c r="J215" s="33"/>
      <c r="K215" s="33"/>
      <c r="L215" s="34"/>
      <c r="M215" s="61"/>
      <c r="N215" s="61"/>
      <c r="O215" s="36"/>
      <c r="P215" s="46"/>
      <c r="Q215" s="48" t="e">
        <f t="shared" si="18"/>
        <v>#REF!</v>
      </c>
      <c r="R215" s="63">
        <f t="shared" si="19"/>
        <v>0</v>
      </c>
      <c r="S215" s="48"/>
    </row>
    <row r="216" spans="2:19" ht="14.25" customHeight="1" outlineLevel="1" x14ac:dyDescent="0.25">
      <c r="B216" s="5" t="e">
        <f>#REF!</f>
        <v>#REF!</v>
      </c>
      <c r="C216" s="67" t="e">
        <f>#REF!</f>
        <v>#REF!</v>
      </c>
      <c r="D216" s="11" t="e">
        <f t="shared" si="20"/>
        <v>#REF!</v>
      </c>
      <c r="E216" s="11" t="e">
        <f>#REF!</f>
        <v>#REF!</v>
      </c>
      <c r="F216" s="11" t="e">
        <f>#REF!</f>
        <v>#REF!</v>
      </c>
      <c r="G216" s="11" t="e">
        <f>#REF!</f>
        <v>#REF!</v>
      </c>
      <c r="H216" s="69" t="str">
        <f>IFERROR(VLOOKUP($B216,#REF!,6,FALSE),"")</f>
        <v/>
      </c>
      <c r="I216" s="32"/>
      <c r="J216" s="33"/>
      <c r="K216" s="33"/>
      <c r="L216" s="34"/>
      <c r="M216" s="61"/>
      <c r="N216" s="61"/>
      <c r="O216" s="36"/>
      <c r="P216" s="46"/>
      <c r="Q216" s="48" t="e">
        <f t="shared" si="18"/>
        <v>#REF!</v>
      </c>
      <c r="R216" s="63">
        <f t="shared" si="19"/>
        <v>0</v>
      </c>
      <c r="S216" s="48"/>
    </row>
    <row r="217" spans="2:19" ht="14.25" customHeight="1" outlineLevel="1" x14ac:dyDescent="0.25">
      <c r="B217" s="5" t="e">
        <f>#REF!</f>
        <v>#REF!</v>
      </c>
      <c r="C217" s="67" t="e">
        <f>#REF!</f>
        <v>#REF!</v>
      </c>
      <c r="D217" s="11" t="e">
        <f t="shared" si="20"/>
        <v>#REF!</v>
      </c>
      <c r="E217" s="11" t="e">
        <f>#REF!</f>
        <v>#REF!</v>
      </c>
      <c r="F217" s="11" t="e">
        <f>#REF!</f>
        <v>#REF!</v>
      </c>
      <c r="G217" s="11" t="e">
        <f>#REF!</f>
        <v>#REF!</v>
      </c>
      <c r="H217" s="69" t="str">
        <f>IFERROR(VLOOKUP($B217,#REF!,6,FALSE),"")</f>
        <v/>
      </c>
      <c r="I217" s="32"/>
      <c r="J217" s="33"/>
      <c r="K217" s="33"/>
      <c r="L217" s="34"/>
      <c r="M217" s="61"/>
      <c r="N217" s="61"/>
      <c r="O217" s="36"/>
      <c r="P217" s="46"/>
      <c r="Q217" s="48" t="e">
        <f t="shared" si="18"/>
        <v>#REF!</v>
      </c>
      <c r="R217" s="63">
        <f t="shared" si="19"/>
        <v>0</v>
      </c>
      <c r="S217" s="48"/>
    </row>
    <row r="218" spans="2:19" ht="14.25" customHeight="1" outlineLevel="1" x14ac:dyDescent="0.25">
      <c r="B218" s="5" t="e">
        <f>#REF!</f>
        <v>#REF!</v>
      </c>
      <c r="C218" s="67" t="e">
        <f>#REF!</f>
        <v>#REF!</v>
      </c>
      <c r="D218" s="11" t="e">
        <f t="shared" si="20"/>
        <v>#REF!</v>
      </c>
      <c r="E218" s="11" t="e">
        <f>#REF!</f>
        <v>#REF!</v>
      </c>
      <c r="F218" s="11" t="e">
        <f>#REF!</f>
        <v>#REF!</v>
      </c>
      <c r="G218" s="11" t="e">
        <f>#REF!</f>
        <v>#REF!</v>
      </c>
      <c r="H218" s="69" t="str">
        <f>IFERROR(VLOOKUP($B218,#REF!,6,FALSE),"")</f>
        <v/>
      </c>
      <c r="I218" s="32"/>
      <c r="J218" s="33"/>
      <c r="K218" s="33"/>
      <c r="L218" s="34"/>
      <c r="M218" s="61"/>
      <c r="N218" s="61"/>
      <c r="O218" s="36"/>
      <c r="P218" s="46"/>
      <c r="Q218" s="48" t="e">
        <f t="shared" si="18"/>
        <v>#REF!</v>
      </c>
      <c r="R218" s="63">
        <f t="shared" si="19"/>
        <v>0</v>
      </c>
      <c r="S218" s="48"/>
    </row>
    <row r="219" spans="2:19" ht="14.25" customHeight="1" outlineLevel="1" x14ac:dyDescent="0.25">
      <c r="B219" s="5" t="e">
        <f>#REF!</f>
        <v>#REF!</v>
      </c>
      <c r="C219" s="67" t="e">
        <f>#REF!</f>
        <v>#REF!</v>
      </c>
      <c r="D219" s="11" t="e">
        <f t="shared" si="20"/>
        <v>#REF!</v>
      </c>
      <c r="E219" s="11" t="e">
        <f>#REF!</f>
        <v>#REF!</v>
      </c>
      <c r="F219" s="11" t="e">
        <f>#REF!</f>
        <v>#REF!</v>
      </c>
      <c r="G219" s="11" t="e">
        <f>#REF!</f>
        <v>#REF!</v>
      </c>
      <c r="H219" s="69" t="str">
        <f>IFERROR(VLOOKUP($B219,#REF!,6,FALSE),"")</f>
        <v/>
      </c>
      <c r="I219" s="32"/>
      <c r="J219" s="33"/>
      <c r="K219" s="33"/>
      <c r="L219" s="34"/>
      <c r="M219" s="61"/>
      <c r="N219" s="61"/>
      <c r="O219" s="36"/>
      <c r="P219" s="46"/>
      <c r="Q219" s="48" t="e">
        <f t="shared" si="18"/>
        <v>#REF!</v>
      </c>
      <c r="R219" s="63">
        <f t="shared" si="19"/>
        <v>0</v>
      </c>
      <c r="S219" s="48"/>
    </row>
    <row r="220" spans="2:19" ht="14.25" customHeight="1" outlineLevel="1" x14ac:dyDescent="0.25">
      <c r="B220" s="5" t="e">
        <f>#REF!</f>
        <v>#REF!</v>
      </c>
      <c r="C220" s="67" t="e">
        <f>#REF!</f>
        <v>#REF!</v>
      </c>
      <c r="D220" s="11" t="e">
        <f t="shared" si="20"/>
        <v>#REF!</v>
      </c>
      <c r="E220" s="11" t="e">
        <f>#REF!</f>
        <v>#REF!</v>
      </c>
      <c r="F220" s="11" t="e">
        <f>#REF!</f>
        <v>#REF!</v>
      </c>
      <c r="G220" s="11" t="e">
        <f>#REF!</f>
        <v>#REF!</v>
      </c>
      <c r="H220" s="69" t="str">
        <f>IFERROR(VLOOKUP($B220,#REF!,6,FALSE),"")</f>
        <v/>
      </c>
      <c r="I220" s="32"/>
      <c r="J220" s="33"/>
      <c r="K220" s="33"/>
      <c r="L220" s="34"/>
      <c r="M220" s="61"/>
      <c r="N220" s="61"/>
      <c r="O220" s="36"/>
      <c r="P220" s="46"/>
      <c r="Q220" s="48" t="e">
        <f t="shared" si="18"/>
        <v>#REF!</v>
      </c>
      <c r="R220" s="63">
        <f t="shared" si="19"/>
        <v>0</v>
      </c>
      <c r="S220" s="48"/>
    </row>
    <row r="221" spans="2:19" ht="14.25" customHeight="1" outlineLevel="1" x14ac:dyDescent="0.25">
      <c r="B221" s="5" t="e">
        <f>#REF!</f>
        <v>#REF!</v>
      </c>
      <c r="C221" s="67" t="e">
        <f>#REF!</f>
        <v>#REF!</v>
      </c>
      <c r="D221" s="11" t="e">
        <f t="shared" si="20"/>
        <v>#REF!</v>
      </c>
      <c r="E221" s="11" t="e">
        <f>#REF!</f>
        <v>#REF!</v>
      </c>
      <c r="F221" s="11" t="e">
        <f>#REF!</f>
        <v>#REF!</v>
      </c>
      <c r="G221" s="11" t="e">
        <f>#REF!</f>
        <v>#REF!</v>
      </c>
      <c r="H221" s="69" t="str">
        <f>IFERROR(VLOOKUP($B221,#REF!,6,FALSE),"")</f>
        <v/>
      </c>
      <c r="I221" s="32"/>
      <c r="J221" s="33"/>
      <c r="K221" s="33"/>
      <c r="L221" s="34"/>
      <c r="M221" s="61"/>
      <c r="N221" s="61"/>
      <c r="O221" s="36"/>
      <c r="P221" s="46"/>
      <c r="Q221" s="48" t="e">
        <f t="shared" si="18"/>
        <v>#REF!</v>
      </c>
      <c r="R221" s="63">
        <f t="shared" si="19"/>
        <v>0</v>
      </c>
      <c r="S221" s="48"/>
    </row>
    <row r="222" spans="2:19" ht="14.25" customHeight="1" outlineLevel="1" x14ac:dyDescent="0.25">
      <c r="B222" s="5" t="e">
        <f>#REF!</f>
        <v>#REF!</v>
      </c>
      <c r="C222" s="67" t="e">
        <f>#REF!</f>
        <v>#REF!</v>
      </c>
      <c r="D222" s="11" t="e">
        <f t="shared" si="20"/>
        <v>#REF!</v>
      </c>
      <c r="E222" s="11" t="e">
        <f>#REF!</f>
        <v>#REF!</v>
      </c>
      <c r="F222" s="11" t="e">
        <f>#REF!</f>
        <v>#REF!</v>
      </c>
      <c r="G222" s="11" t="e">
        <f>#REF!</f>
        <v>#REF!</v>
      </c>
      <c r="H222" s="69" t="str">
        <f>IFERROR(VLOOKUP($B222,#REF!,6,FALSE),"")</f>
        <v/>
      </c>
      <c r="I222" s="32"/>
      <c r="J222" s="33"/>
      <c r="K222" s="33"/>
      <c r="L222" s="34"/>
      <c r="M222" s="61"/>
      <c r="N222" s="61"/>
      <c r="O222" s="36"/>
      <c r="P222" s="46"/>
      <c r="Q222" s="48" t="e">
        <f t="shared" si="18"/>
        <v>#REF!</v>
      </c>
      <c r="R222" s="63">
        <f t="shared" si="19"/>
        <v>0</v>
      </c>
      <c r="S222" s="48"/>
    </row>
    <row r="223" spans="2:19" ht="14.25" customHeight="1" outlineLevel="1" x14ac:dyDescent="0.25">
      <c r="B223" s="5" t="e">
        <f>#REF!</f>
        <v>#REF!</v>
      </c>
      <c r="C223" s="67" t="e">
        <f>#REF!</f>
        <v>#REF!</v>
      </c>
      <c r="D223" s="11" t="e">
        <f t="shared" si="20"/>
        <v>#REF!</v>
      </c>
      <c r="E223" s="11" t="e">
        <f>#REF!</f>
        <v>#REF!</v>
      </c>
      <c r="F223" s="11" t="e">
        <f>#REF!</f>
        <v>#REF!</v>
      </c>
      <c r="G223" s="11" t="e">
        <f>#REF!</f>
        <v>#REF!</v>
      </c>
      <c r="H223" s="69" t="str">
        <f>IFERROR(VLOOKUP($B223,#REF!,6,FALSE),"")</f>
        <v/>
      </c>
      <c r="I223" s="32"/>
      <c r="J223" s="33"/>
      <c r="K223" s="33"/>
      <c r="L223" s="34"/>
      <c r="M223" s="61"/>
      <c r="N223" s="61"/>
      <c r="O223" s="36"/>
      <c r="P223" s="46"/>
      <c r="Q223" s="48" t="e">
        <f t="shared" si="18"/>
        <v>#REF!</v>
      </c>
      <c r="R223" s="63">
        <f t="shared" si="19"/>
        <v>0</v>
      </c>
      <c r="S223" s="48"/>
    </row>
    <row r="224" spans="2:19" ht="14.25" customHeight="1" outlineLevel="1" x14ac:dyDescent="0.25">
      <c r="B224" s="5" t="e">
        <f>#REF!</f>
        <v>#REF!</v>
      </c>
      <c r="C224" s="67" t="e">
        <f>#REF!</f>
        <v>#REF!</v>
      </c>
      <c r="D224" s="11" t="e">
        <f t="shared" si="20"/>
        <v>#REF!</v>
      </c>
      <c r="E224" s="11" t="e">
        <f>#REF!</f>
        <v>#REF!</v>
      </c>
      <c r="F224" s="11" t="e">
        <f>#REF!</f>
        <v>#REF!</v>
      </c>
      <c r="G224" s="11" t="e">
        <f>#REF!</f>
        <v>#REF!</v>
      </c>
      <c r="H224" s="69" t="str">
        <f>IFERROR(VLOOKUP($B224,#REF!,6,FALSE),"")</f>
        <v/>
      </c>
      <c r="I224" s="32"/>
      <c r="J224" s="33"/>
      <c r="K224" s="33"/>
      <c r="L224" s="34"/>
      <c r="M224" s="61"/>
      <c r="N224" s="61"/>
      <c r="O224" s="36"/>
      <c r="P224" s="46"/>
      <c r="Q224" s="48" t="e">
        <f t="shared" si="18"/>
        <v>#REF!</v>
      </c>
      <c r="R224" s="63">
        <f t="shared" si="19"/>
        <v>0</v>
      </c>
      <c r="S224" s="48"/>
    </row>
    <row r="225" spans="2:19" ht="14.25" customHeight="1" outlineLevel="1" thickBot="1" x14ac:dyDescent="0.3">
      <c r="B225" s="50"/>
      <c r="C225" s="68"/>
      <c r="D225" s="51"/>
      <c r="E225" s="51"/>
      <c r="F225" s="51"/>
      <c r="G225" s="51"/>
      <c r="H225" s="51"/>
      <c r="I225" s="52"/>
      <c r="J225" s="52"/>
      <c r="K225" s="52"/>
      <c r="L225" s="52"/>
      <c r="M225" s="62"/>
      <c r="N225" s="62"/>
      <c r="O225" s="55"/>
      <c r="P225" s="56"/>
      <c r="Q225" s="48">
        <f t="shared" si="18"/>
        <v>0</v>
      </c>
      <c r="R225" s="63">
        <f t="shared" si="19"/>
        <v>0</v>
      </c>
      <c r="S225" s="48"/>
    </row>
    <row r="226" spans="2:19" ht="17.25" customHeight="1" thickBot="1" x14ac:dyDescent="0.3">
      <c r="B226" s="515" t="e">
        <f>+#REF!</f>
        <v>#REF!</v>
      </c>
      <c r="C226" s="516"/>
      <c r="D226" s="517"/>
      <c r="E226" s="517"/>
      <c r="F226" s="517"/>
      <c r="G226" s="518"/>
      <c r="H226" s="72" t="str">
        <f>IFERROR(VLOOKUP($B226,#REF!,6,FALSE),"")</f>
        <v/>
      </c>
      <c r="I226" s="57"/>
      <c r="J226" s="53"/>
      <c r="K226" s="53"/>
      <c r="L226" s="54"/>
      <c r="M226" s="59"/>
      <c r="N226" s="59"/>
      <c r="O226" s="41"/>
      <c r="P226" s="44"/>
      <c r="Q226" s="48" t="e">
        <f t="shared" si="18"/>
        <v>#REF!</v>
      </c>
      <c r="R226" s="63">
        <f t="shared" si="19"/>
        <v>0</v>
      </c>
      <c r="S226" s="48"/>
    </row>
    <row r="227" spans="2:19" ht="14.25" customHeight="1" outlineLevel="1" x14ac:dyDescent="0.25">
      <c r="B227" s="38" t="e">
        <f>#REF!</f>
        <v>#REF!</v>
      </c>
      <c r="C227" s="66" t="e">
        <f>#REF!</f>
        <v>#REF!</v>
      </c>
      <c r="D227" s="39" t="e">
        <f>+B226</f>
        <v>#REF!</v>
      </c>
      <c r="E227" s="39" t="e">
        <f>#REF!</f>
        <v>#REF!</v>
      </c>
      <c r="F227" s="39" t="e">
        <f>#REF!</f>
        <v>#REF!</v>
      </c>
      <c r="G227" s="39" t="e">
        <f>#REF!</f>
        <v>#REF!</v>
      </c>
      <c r="H227" s="70" t="str">
        <f>IFERROR(VLOOKUP($B227,#REF!,6,FALSE),"")</f>
        <v/>
      </c>
      <c r="I227" s="26"/>
      <c r="J227" s="27"/>
      <c r="K227" s="27"/>
      <c r="L227" s="28"/>
      <c r="M227" s="60"/>
      <c r="N227" s="60"/>
      <c r="O227" s="30"/>
      <c r="P227" s="45"/>
      <c r="Q227" s="48" t="e">
        <f t="shared" si="18"/>
        <v>#REF!</v>
      </c>
      <c r="R227" s="63">
        <f t="shared" si="19"/>
        <v>0</v>
      </c>
      <c r="S227" s="48"/>
    </row>
    <row r="228" spans="2:19" ht="14.25" customHeight="1" outlineLevel="1" x14ac:dyDescent="0.25">
      <c r="B228" s="5" t="e">
        <f>#REF!</f>
        <v>#REF!</v>
      </c>
      <c r="C228" s="67" t="e">
        <f>#REF!</f>
        <v>#REF!</v>
      </c>
      <c r="D228" s="11" t="e">
        <f>+D227</f>
        <v>#REF!</v>
      </c>
      <c r="E228" s="11" t="e">
        <f>#REF!</f>
        <v>#REF!</v>
      </c>
      <c r="F228" s="11" t="e">
        <f>#REF!</f>
        <v>#REF!</v>
      </c>
      <c r="G228" s="11" t="e">
        <f>#REF!</f>
        <v>#REF!</v>
      </c>
      <c r="H228" s="69" t="str">
        <f>IFERROR(VLOOKUP($B228,#REF!,6,FALSE),"")</f>
        <v/>
      </c>
      <c r="I228" s="32"/>
      <c r="J228" s="33"/>
      <c r="K228" s="33"/>
      <c r="L228" s="34"/>
      <c r="M228" s="61"/>
      <c r="N228" s="61"/>
      <c r="O228" s="36"/>
      <c r="P228" s="46"/>
      <c r="Q228" s="48" t="e">
        <f t="shared" si="18"/>
        <v>#REF!</v>
      </c>
      <c r="R228" s="63">
        <f t="shared" si="19"/>
        <v>0</v>
      </c>
      <c r="S228" s="48"/>
    </row>
    <row r="229" spans="2:19" ht="14.25" customHeight="1" outlineLevel="1" x14ac:dyDescent="0.25">
      <c r="B229" s="5" t="e">
        <f>#REF!</f>
        <v>#REF!</v>
      </c>
      <c r="C229" s="67" t="e">
        <f>#REF!</f>
        <v>#REF!</v>
      </c>
      <c r="D229" s="11" t="e">
        <f t="shared" ref="D229:D241" si="21">+D228</f>
        <v>#REF!</v>
      </c>
      <c r="E229" s="11" t="e">
        <f>#REF!</f>
        <v>#REF!</v>
      </c>
      <c r="F229" s="11" t="e">
        <f>#REF!</f>
        <v>#REF!</v>
      </c>
      <c r="G229" s="11" t="e">
        <f>#REF!</f>
        <v>#REF!</v>
      </c>
      <c r="H229" s="69" t="str">
        <f>IFERROR(VLOOKUP($B229,#REF!,6,FALSE),"")</f>
        <v/>
      </c>
      <c r="I229" s="32"/>
      <c r="J229" s="33"/>
      <c r="K229" s="33"/>
      <c r="L229" s="34"/>
      <c r="M229" s="61"/>
      <c r="N229" s="61"/>
      <c r="O229" s="36"/>
      <c r="P229" s="46"/>
      <c r="Q229" s="48" t="e">
        <f t="shared" si="18"/>
        <v>#REF!</v>
      </c>
      <c r="R229" s="63">
        <f t="shared" si="19"/>
        <v>0</v>
      </c>
      <c r="S229" s="48"/>
    </row>
    <row r="230" spans="2:19" ht="14.25" customHeight="1" outlineLevel="1" x14ac:dyDescent="0.25">
      <c r="B230" s="5" t="e">
        <f>#REF!</f>
        <v>#REF!</v>
      </c>
      <c r="C230" s="67" t="e">
        <f>#REF!</f>
        <v>#REF!</v>
      </c>
      <c r="D230" s="11" t="e">
        <f t="shared" si="21"/>
        <v>#REF!</v>
      </c>
      <c r="E230" s="11" t="e">
        <f>#REF!</f>
        <v>#REF!</v>
      </c>
      <c r="F230" s="11" t="e">
        <f>#REF!</f>
        <v>#REF!</v>
      </c>
      <c r="G230" s="11" t="e">
        <f>#REF!</f>
        <v>#REF!</v>
      </c>
      <c r="H230" s="69" t="str">
        <f>IFERROR(VLOOKUP($B230,#REF!,6,FALSE),"")</f>
        <v/>
      </c>
      <c r="I230" s="32"/>
      <c r="J230" s="33"/>
      <c r="K230" s="33"/>
      <c r="L230" s="34"/>
      <c r="M230" s="61"/>
      <c r="N230" s="61"/>
      <c r="O230" s="36"/>
      <c r="P230" s="46"/>
      <c r="Q230" s="48" t="e">
        <f t="shared" si="18"/>
        <v>#REF!</v>
      </c>
      <c r="R230" s="63">
        <f t="shared" si="19"/>
        <v>0</v>
      </c>
      <c r="S230" s="48"/>
    </row>
    <row r="231" spans="2:19" ht="14.25" customHeight="1" outlineLevel="1" x14ac:dyDescent="0.25">
      <c r="B231" s="5" t="e">
        <f>#REF!</f>
        <v>#REF!</v>
      </c>
      <c r="C231" s="67" t="e">
        <f>#REF!</f>
        <v>#REF!</v>
      </c>
      <c r="D231" s="11" t="e">
        <f t="shared" si="21"/>
        <v>#REF!</v>
      </c>
      <c r="E231" s="11" t="e">
        <f>#REF!</f>
        <v>#REF!</v>
      </c>
      <c r="F231" s="11" t="e">
        <f>#REF!</f>
        <v>#REF!</v>
      </c>
      <c r="G231" s="11" t="e">
        <f>#REF!</f>
        <v>#REF!</v>
      </c>
      <c r="H231" s="69" t="str">
        <f>IFERROR(VLOOKUP($B231,#REF!,6,FALSE),"")</f>
        <v/>
      </c>
      <c r="I231" s="32"/>
      <c r="J231" s="33"/>
      <c r="K231" s="33"/>
      <c r="L231" s="34"/>
      <c r="M231" s="61"/>
      <c r="N231" s="61"/>
      <c r="O231" s="36"/>
      <c r="P231" s="46"/>
      <c r="Q231" s="48" t="e">
        <f t="shared" si="18"/>
        <v>#REF!</v>
      </c>
      <c r="R231" s="63">
        <f t="shared" si="19"/>
        <v>0</v>
      </c>
      <c r="S231" s="48"/>
    </row>
    <row r="232" spans="2:19" ht="14.25" customHeight="1" outlineLevel="1" x14ac:dyDescent="0.25">
      <c r="B232" s="5" t="e">
        <f>#REF!</f>
        <v>#REF!</v>
      </c>
      <c r="C232" s="67" t="e">
        <f>#REF!</f>
        <v>#REF!</v>
      </c>
      <c r="D232" s="11" t="e">
        <f t="shared" si="21"/>
        <v>#REF!</v>
      </c>
      <c r="E232" s="11" t="e">
        <f>#REF!</f>
        <v>#REF!</v>
      </c>
      <c r="F232" s="11" t="e">
        <f>#REF!</f>
        <v>#REF!</v>
      </c>
      <c r="G232" s="11" t="e">
        <f>#REF!</f>
        <v>#REF!</v>
      </c>
      <c r="H232" s="69" t="str">
        <f>IFERROR(VLOOKUP($B232,#REF!,6,FALSE),"")</f>
        <v/>
      </c>
      <c r="I232" s="32"/>
      <c r="J232" s="33"/>
      <c r="K232" s="33"/>
      <c r="L232" s="34"/>
      <c r="M232" s="61"/>
      <c r="N232" s="61"/>
      <c r="O232" s="36"/>
      <c r="P232" s="46"/>
      <c r="Q232" s="48" t="e">
        <f t="shared" si="18"/>
        <v>#REF!</v>
      </c>
      <c r="R232" s="63">
        <f t="shared" si="19"/>
        <v>0</v>
      </c>
      <c r="S232" s="48"/>
    </row>
    <row r="233" spans="2:19" ht="14.25" customHeight="1" outlineLevel="1" x14ac:dyDescent="0.25">
      <c r="B233" s="5" t="e">
        <f>#REF!</f>
        <v>#REF!</v>
      </c>
      <c r="C233" s="67" t="e">
        <f>#REF!</f>
        <v>#REF!</v>
      </c>
      <c r="D233" s="11" t="e">
        <f t="shared" si="21"/>
        <v>#REF!</v>
      </c>
      <c r="E233" s="11" t="e">
        <f>#REF!</f>
        <v>#REF!</v>
      </c>
      <c r="F233" s="11" t="e">
        <f>#REF!</f>
        <v>#REF!</v>
      </c>
      <c r="G233" s="11" t="e">
        <f>#REF!</f>
        <v>#REF!</v>
      </c>
      <c r="H233" s="69" t="str">
        <f>IFERROR(VLOOKUP($B233,#REF!,6,FALSE),"")</f>
        <v/>
      </c>
      <c r="I233" s="32"/>
      <c r="J233" s="33"/>
      <c r="K233" s="33"/>
      <c r="L233" s="34"/>
      <c r="M233" s="61"/>
      <c r="N233" s="61"/>
      <c r="O233" s="36"/>
      <c r="P233" s="46"/>
      <c r="Q233" s="48" t="e">
        <f t="shared" si="18"/>
        <v>#REF!</v>
      </c>
      <c r="R233" s="63">
        <f t="shared" si="19"/>
        <v>0</v>
      </c>
      <c r="S233" s="48"/>
    </row>
    <row r="234" spans="2:19" ht="14.25" customHeight="1" outlineLevel="1" x14ac:dyDescent="0.25">
      <c r="B234" s="5" t="e">
        <f>#REF!</f>
        <v>#REF!</v>
      </c>
      <c r="C234" s="67" t="e">
        <f>#REF!</f>
        <v>#REF!</v>
      </c>
      <c r="D234" s="11" t="e">
        <f t="shared" si="21"/>
        <v>#REF!</v>
      </c>
      <c r="E234" s="11" t="e">
        <f>#REF!</f>
        <v>#REF!</v>
      </c>
      <c r="F234" s="11" t="e">
        <f>#REF!</f>
        <v>#REF!</v>
      </c>
      <c r="G234" s="11" t="e">
        <f>#REF!</f>
        <v>#REF!</v>
      </c>
      <c r="H234" s="69" t="str">
        <f>IFERROR(VLOOKUP($B234,#REF!,6,FALSE),"")</f>
        <v/>
      </c>
      <c r="I234" s="32"/>
      <c r="J234" s="33"/>
      <c r="K234" s="33"/>
      <c r="L234" s="34"/>
      <c r="M234" s="61"/>
      <c r="N234" s="61"/>
      <c r="O234" s="36"/>
      <c r="P234" s="46"/>
      <c r="Q234" s="48" t="e">
        <f t="shared" si="18"/>
        <v>#REF!</v>
      </c>
      <c r="R234" s="63">
        <f t="shared" si="19"/>
        <v>0</v>
      </c>
      <c r="S234" s="48"/>
    </row>
    <row r="235" spans="2:19" ht="14.25" customHeight="1" outlineLevel="1" x14ac:dyDescent="0.25">
      <c r="B235" s="5" t="e">
        <f>#REF!</f>
        <v>#REF!</v>
      </c>
      <c r="C235" s="67" t="e">
        <f>#REF!</f>
        <v>#REF!</v>
      </c>
      <c r="D235" s="11" t="e">
        <f t="shared" si="21"/>
        <v>#REF!</v>
      </c>
      <c r="E235" s="11" t="e">
        <f>#REF!</f>
        <v>#REF!</v>
      </c>
      <c r="F235" s="11" t="e">
        <f>#REF!</f>
        <v>#REF!</v>
      </c>
      <c r="G235" s="11" t="e">
        <f>#REF!</f>
        <v>#REF!</v>
      </c>
      <c r="H235" s="69" t="str">
        <f>IFERROR(VLOOKUP($B235,#REF!,6,FALSE),"")</f>
        <v/>
      </c>
      <c r="I235" s="32"/>
      <c r="J235" s="33"/>
      <c r="K235" s="33"/>
      <c r="L235" s="34"/>
      <c r="M235" s="61"/>
      <c r="N235" s="61"/>
      <c r="O235" s="36"/>
      <c r="P235" s="46"/>
      <c r="Q235" s="48" t="e">
        <f t="shared" si="18"/>
        <v>#REF!</v>
      </c>
      <c r="R235" s="63">
        <f t="shared" si="19"/>
        <v>0</v>
      </c>
      <c r="S235" s="48"/>
    </row>
    <row r="236" spans="2:19" ht="14.25" customHeight="1" outlineLevel="1" x14ac:dyDescent="0.25">
      <c r="B236" s="5" t="e">
        <f>#REF!</f>
        <v>#REF!</v>
      </c>
      <c r="C236" s="67" t="e">
        <f>#REF!</f>
        <v>#REF!</v>
      </c>
      <c r="D236" s="11" t="e">
        <f t="shared" si="21"/>
        <v>#REF!</v>
      </c>
      <c r="E236" s="11" t="e">
        <f>#REF!</f>
        <v>#REF!</v>
      </c>
      <c r="F236" s="11" t="e">
        <f>#REF!</f>
        <v>#REF!</v>
      </c>
      <c r="G236" s="11" t="e">
        <f>#REF!</f>
        <v>#REF!</v>
      </c>
      <c r="H236" s="69" t="str">
        <f>IFERROR(VLOOKUP($B236,#REF!,6,FALSE),"")</f>
        <v/>
      </c>
      <c r="I236" s="32"/>
      <c r="J236" s="33"/>
      <c r="K236" s="33"/>
      <c r="L236" s="34"/>
      <c r="M236" s="61"/>
      <c r="N236" s="61"/>
      <c r="O236" s="36"/>
      <c r="P236" s="46"/>
      <c r="Q236" s="48" t="e">
        <f t="shared" si="18"/>
        <v>#REF!</v>
      </c>
      <c r="R236" s="63">
        <f t="shared" si="19"/>
        <v>0</v>
      </c>
      <c r="S236" s="48"/>
    </row>
    <row r="237" spans="2:19" ht="14.25" customHeight="1" outlineLevel="1" x14ac:dyDescent="0.25">
      <c r="B237" s="5" t="e">
        <f>#REF!</f>
        <v>#REF!</v>
      </c>
      <c r="C237" s="67" t="e">
        <f>#REF!</f>
        <v>#REF!</v>
      </c>
      <c r="D237" s="11" t="e">
        <f t="shared" si="21"/>
        <v>#REF!</v>
      </c>
      <c r="E237" s="11" t="e">
        <f>#REF!</f>
        <v>#REF!</v>
      </c>
      <c r="F237" s="11" t="e">
        <f>#REF!</f>
        <v>#REF!</v>
      </c>
      <c r="G237" s="11" t="e">
        <f>#REF!</f>
        <v>#REF!</v>
      </c>
      <c r="H237" s="69" t="str">
        <f>IFERROR(VLOOKUP($B237,#REF!,6,FALSE),"")</f>
        <v/>
      </c>
      <c r="I237" s="32"/>
      <c r="J237" s="33"/>
      <c r="K237" s="33"/>
      <c r="L237" s="34"/>
      <c r="M237" s="61"/>
      <c r="N237" s="61"/>
      <c r="O237" s="36"/>
      <c r="P237" s="46"/>
      <c r="Q237" s="48" t="e">
        <f t="shared" si="18"/>
        <v>#REF!</v>
      </c>
      <c r="R237" s="63">
        <f t="shared" si="19"/>
        <v>0</v>
      </c>
      <c r="S237" s="48"/>
    </row>
    <row r="238" spans="2:19" ht="14.25" customHeight="1" outlineLevel="1" x14ac:dyDescent="0.25">
      <c r="B238" s="5" t="e">
        <f>#REF!</f>
        <v>#REF!</v>
      </c>
      <c r="C238" s="67" t="e">
        <f>#REF!</f>
        <v>#REF!</v>
      </c>
      <c r="D238" s="11" t="e">
        <f t="shared" si="21"/>
        <v>#REF!</v>
      </c>
      <c r="E238" s="11" t="e">
        <f>#REF!</f>
        <v>#REF!</v>
      </c>
      <c r="F238" s="11" t="e">
        <f>#REF!</f>
        <v>#REF!</v>
      </c>
      <c r="G238" s="11" t="e">
        <f>#REF!</f>
        <v>#REF!</v>
      </c>
      <c r="H238" s="69" t="str">
        <f>IFERROR(VLOOKUP($B238,#REF!,6,FALSE),"")</f>
        <v/>
      </c>
      <c r="I238" s="32"/>
      <c r="J238" s="33"/>
      <c r="K238" s="33"/>
      <c r="L238" s="34"/>
      <c r="M238" s="61"/>
      <c r="N238" s="61"/>
      <c r="O238" s="36"/>
      <c r="P238" s="46"/>
      <c r="Q238" s="48" t="e">
        <f t="shared" si="18"/>
        <v>#REF!</v>
      </c>
      <c r="R238" s="63">
        <f t="shared" si="19"/>
        <v>0</v>
      </c>
      <c r="S238" s="48"/>
    </row>
    <row r="239" spans="2:19" ht="14.25" customHeight="1" outlineLevel="1" x14ac:dyDescent="0.25">
      <c r="B239" s="5" t="e">
        <f>#REF!</f>
        <v>#REF!</v>
      </c>
      <c r="C239" s="67" t="e">
        <f>#REF!</f>
        <v>#REF!</v>
      </c>
      <c r="D239" s="11" t="e">
        <f t="shared" si="21"/>
        <v>#REF!</v>
      </c>
      <c r="E239" s="11" t="e">
        <f>#REF!</f>
        <v>#REF!</v>
      </c>
      <c r="F239" s="11" t="e">
        <f>#REF!</f>
        <v>#REF!</v>
      </c>
      <c r="G239" s="11" t="e">
        <f>#REF!</f>
        <v>#REF!</v>
      </c>
      <c r="H239" s="69" t="str">
        <f>IFERROR(VLOOKUP($B239,#REF!,6,FALSE),"")</f>
        <v/>
      </c>
      <c r="I239" s="32"/>
      <c r="J239" s="33"/>
      <c r="K239" s="33"/>
      <c r="L239" s="34"/>
      <c r="M239" s="61"/>
      <c r="N239" s="61"/>
      <c r="O239" s="36"/>
      <c r="P239" s="46"/>
      <c r="Q239" s="48" t="e">
        <f t="shared" si="18"/>
        <v>#REF!</v>
      </c>
      <c r="R239" s="63">
        <f t="shared" si="19"/>
        <v>0</v>
      </c>
      <c r="S239" s="48"/>
    </row>
    <row r="240" spans="2:19" ht="14.25" customHeight="1" outlineLevel="1" x14ac:dyDescent="0.25">
      <c r="B240" s="5" t="e">
        <f>#REF!</f>
        <v>#REF!</v>
      </c>
      <c r="C240" s="67" t="e">
        <f>#REF!</f>
        <v>#REF!</v>
      </c>
      <c r="D240" s="11" t="e">
        <f t="shared" si="21"/>
        <v>#REF!</v>
      </c>
      <c r="E240" s="11" t="e">
        <f>#REF!</f>
        <v>#REF!</v>
      </c>
      <c r="F240" s="11" t="e">
        <f>#REF!</f>
        <v>#REF!</v>
      </c>
      <c r="G240" s="11" t="e">
        <f>#REF!</f>
        <v>#REF!</v>
      </c>
      <c r="H240" s="69" t="str">
        <f>IFERROR(VLOOKUP($B240,#REF!,6,FALSE),"")</f>
        <v/>
      </c>
      <c r="I240" s="32"/>
      <c r="J240" s="33"/>
      <c r="K240" s="33"/>
      <c r="L240" s="34"/>
      <c r="M240" s="61"/>
      <c r="N240" s="61"/>
      <c r="O240" s="36"/>
      <c r="P240" s="46"/>
      <c r="Q240" s="48" t="e">
        <f t="shared" si="18"/>
        <v>#REF!</v>
      </c>
      <c r="R240" s="63">
        <f t="shared" si="19"/>
        <v>0</v>
      </c>
      <c r="S240" s="48"/>
    </row>
    <row r="241" spans="2:19" ht="14.25" customHeight="1" outlineLevel="1" x14ac:dyDescent="0.25">
      <c r="B241" s="5" t="e">
        <f>#REF!</f>
        <v>#REF!</v>
      </c>
      <c r="C241" s="67" t="e">
        <f>#REF!</f>
        <v>#REF!</v>
      </c>
      <c r="D241" s="11" t="e">
        <f t="shared" si="21"/>
        <v>#REF!</v>
      </c>
      <c r="E241" s="11" t="e">
        <f>#REF!</f>
        <v>#REF!</v>
      </c>
      <c r="F241" s="11" t="e">
        <f>#REF!</f>
        <v>#REF!</v>
      </c>
      <c r="G241" s="11" t="e">
        <f>#REF!</f>
        <v>#REF!</v>
      </c>
      <c r="H241" s="69" t="str">
        <f>IFERROR(VLOOKUP($B241,#REF!,6,FALSE),"")</f>
        <v/>
      </c>
      <c r="I241" s="32"/>
      <c r="J241" s="33"/>
      <c r="K241" s="33"/>
      <c r="L241" s="34"/>
      <c r="M241" s="61"/>
      <c r="N241" s="61"/>
      <c r="O241" s="36"/>
      <c r="P241" s="46"/>
      <c r="Q241" s="48" t="e">
        <f t="shared" si="18"/>
        <v>#REF!</v>
      </c>
      <c r="R241" s="63">
        <f t="shared" si="19"/>
        <v>0</v>
      </c>
      <c r="S241" s="48"/>
    </row>
    <row r="242" spans="2:19" ht="14.25" customHeight="1" outlineLevel="1" thickBot="1" x14ac:dyDescent="0.3">
      <c r="B242" s="50"/>
      <c r="C242" s="68"/>
      <c r="D242" s="51"/>
      <c r="E242" s="51"/>
      <c r="F242" s="51"/>
      <c r="G242" s="51"/>
      <c r="H242" s="51"/>
      <c r="I242" s="52"/>
      <c r="J242" s="52"/>
      <c r="K242" s="52"/>
      <c r="L242" s="52"/>
      <c r="M242" s="62"/>
      <c r="N242" s="62"/>
      <c r="O242" s="55"/>
      <c r="P242" s="56"/>
      <c r="Q242" s="48">
        <f t="shared" si="18"/>
        <v>0</v>
      </c>
      <c r="R242" s="63">
        <f t="shared" si="19"/>
        <v>0</v>
      </c>
      <c r="S242" s="48"/>
    </row>
    <row r="243" spans="2:19" ht="17.25" customHeight="1" thickBot="1" x14ac:dyDescent="0.3">
      <c r="B243" s="515" t="e">
        <f>+#REF!</f>
        <v>#REF!</v>
      </c>
      <c r="C243" s="516"/>
      <c r="D243" s="517"/>
      <c r="E243" s="517"/>
      <c r="F243" s="517"/>
      <c r="G243" s="518"/>
      <c r="H243" s="72" t="str">
        <f>IFERROR(VLOOKUP($B243,#REF!,6,FALSE),"")</f>
        <v/>
      </c>
      <c r="I243" s="57"/>
      <c r="J243" s="53"/>
      <c r="K243" s="53"/>
      <c r="L243" s="54"/>
      <c r="M243" s="59"/>
      <c r="N243" s="59"/>
      <c r="O243" s="41"/>
      <c r="P243" s="44"/>
      <c r="Q243" s="48" t="e">
        <f t="shared" si="18"/>
        <v>#REF!</v>
      </c>
      <c r="R243" s="63">
        <f t="shared" si="19"/>
        <v>0</v>
      </c>
      <c r="S243" s="48"/>
    </row>
    <row r="244" spans="2:19" ht="14.25" customHeight="1" outlineLevel="1" x14ac:dyDescent="0.25">
      <c r="B244" s="38" t="e">
        <f>#REF!</f>
        <v>#REF!</v>
      </c>
      <c r="C244" s="66" t="e">
        <f>#REF!</f>
        <v>#REF!</v>
      </c>
      <c r="D244" s="39" t="e">
        <f>+B243</f>
        <v>#REF!</v>
      </c>
      <c r="E244" s="39" t="e">
        <f>#REF!</f>
        <v>#REF!</v>
      </c>
      <c r="F244" s="39" t="e">
        <f>#REF!</f>
        <v>#REF!</v>
      </c>
      <c r="G244" s="39" t="e">
        <f>#REF!</f>
        <v>#REF!</v>
      </c>
      <c r="H244" s="70" t="str">
        <f>IFERROR(VLOOKUP($B244,#REF!,6,FALSE),"")</f>
        <v/>
      </c>
      <c r="I244" s="26"/>
      <c r="J244" s="27"/>
      <c r="K244" s="27"/>
      <c r="L244" s="28"/>
      <c r="M244" s="60"/>
      <c r="N244" s="60"/>
      <c r="O244" s="30"/>
      <c r="P244" s="45"/>
      <c r="Q244" s="48" t="e">
        <f t="shared" si="18"/>
        <v>#REF!</v>
      </c>
      <c r="R244" s="63">
        <f t="shared" si="19"/>
        <v>0</v>
      </c>
      <c r="S244" s="48"/>
    </row>
    <row r="245" spans="2:19" ht="14.25" customHeight="1" outlineLevel="1" x14ac:dyDescent="0.25">
      <c r="B245" s="5" t="e">
        <f>#REF!</f>
        <v>#REF!</v>
      </c>
      <c r="C245" s="67" t="e">
        <f>#REF!</f>
        <v>#REF!</v>
      </c>
      <c r="D245" s="11" t="e">
        <f>+D244</f>
        <v>#REF!</v>
      </c>
      <c r="E245" s="11" t="e">
        <f>#REF!</f>
        <v>#REF!</v>
      </c>
      <c r="F245" s="11" t="e">
        <f>#REF!</f>
        <v>#REF!</v>
      </c>
      <c r="G245" s="11" t="e">
        <f>#REF!</f>
        <v>#REF!</v>
      </c>
      <c r="H245" s="69" t="str">
        <f>IFERROR(VLOOKUP($B245,#REF!,6,FALSE),"")</f>
        <v/>
      </c>
      <c r="I245" s="32"/>
      <c r="J245" s="33"/>
      <c r="K245" s="33"/>
      <c r="L245" s="34"/>
      <c r="M245" s="61"/>
      <c r="N245" s="61"/>
      <c r="O245" s="36"/>
      <c r="P245" s="46"/>
      <c r="Q245" s="48" t="e">
        <f t="shared" si="18"/>
        <v>#REF!</v>
      </c>
      <c r="R245" s="63">
        <f t="shared" si="19"/>
        <v>0</v>
      </c>
      <c r="S245" s="48"/>
    </row>
    <row r="246" spans="2:19" ht="14.25" customHeight="1" outlineLevel="1" x14ac:dyDescent="0.25">
      <c r="B246" s="5" t="e">
        <f>#REF!</f>
        <v>#REF!</v>
      </c>
      <c r="C246" s="67" t="e">
        <f>#REF!</f>
        <v>#REF!</v>
      </c>
      <c r="D246" s="11" t="e">
        <f t="shared" ref="D246:D258" si="22">+D245</f>
        <v>#REF!</v>
      </c>
      <c r="E246" s="11" t="e">
        <f>#REF!</f>
        <v>#REF!</v>
      </c>
      <c r="F246" s="11" t="e">
        <f>#REF!</f>
        <v>#REF!</v>
      </c>
      <c r="G246" s="11" t="e">
        <f>#REF!</f>
        <v>#REF!</v>
      </c>
      <c r="H246" s="69" t="str">
        <f>IFERROR(VLOOKUP($B246,#REF!,6,FALSE),"")</f>
        <v/>
      </c>
      <c r="I246" s="32"/>
      <c r="J246" s="33"/>
      <c r="K246" s="33"/>
      <c r="L246" s="34"/>
      <c r="M246" s="61"/>
      <c r="N246" s="61"/>
      <c r="O246" s="36"/>
      <c r="P246" s="46"/>
      <c r="Q246" s="48" t="e">
        <f t="shared" si="18"/>
        <v>#REF!</v>
      </c>
      <c r="R246" s="63">
        <f t="shared" si="19"/>
        <v>0</v>
      </c>
      <c r="S246" s="48"/>
    </row>
    <row r="247" spans="2:19" ht="14.25" customHeight="1" outlineLevel="1" x14ac:dyDescent="0.25">
      <c r="B247" s="5" t="e">
        <f>#REF!</f>
        <v>#REF!</v>
      </c>
      <c r="C247" s="67" t="e">
        <f>#REF!</f>
        <v>#REF!</v>
      </c>
      <c r="D247" s="11" t="e">
        <f t="shared" si="22"/>
        <v>#REF!</v>
      </c>
      <c r="E247" s="11" t="e">
        <f>#REF!</f>
        <v>#REF!</v>
      </c>
      <c r="F247" s="11" t="e">
        <f>#REF!</f>
        <v>#REF!</v>
      </c>
      <c r="G247" s="11" t="e">
        <f>#REF!</f>
        <v>#REF!</v>
      </c>
      <c r="H247" s="69" t="str">
        <f>IFERROR(VLOOKUP($B247,#REF!,6,FALSE),"")</f>
        <v/>
      </c>
      <c r="I247" s="32"/>
      <c r="J247" s="33"/>
      <c r="K247" s="33"/>
      <c r="L247" s="34"/>
      <c r="M247" s="61"/>
      <c r="N247" s="61"/>
      <c r="O247" s="36"/>
      <c r="P247" s="46"/>
      <c r="Q247" s="48" t="e">
        <f t="shared" si="18"/>
        <v>#REF!</v>
      </c>
      <c r="R247" s="63">
        <f t="shared" si="19"/>
        <v>0</v>
      </c>
      <c r="S247" s="48"/>
    </row>
    <row r="248" spans="2:19" ht="14.25" customHeight="1" outlineLevel="1" x14ac:dyDescent="0.25">
      <c r="B248" s="5" t="e">
        <f>#REF!</f>
        <v>#REF!</v>
      </c>
      <c r="C248" s="67" t="e">
        <f>#REF!</f>
        <v>#REF!</v>
      </c>
      <c r="D248" s="11" t="e">
        <f t="shared" si="22"/>
        <v>#REF!</v>
      </c>
      <c r="E248" s="11" t="e">
        <f>#REF!</f>
        <v>#REF!</v>
      </c>
      <c r="F248" s="11" t="e">
        <f>#REF!</f>
        <v>#REF!</v>
      </c>
      <c r="G248" s="11" t="e">
        <f>#REF!</f>
        <v>#REF!</v>
      </c>
      <c r="H248" s="69" t="str">
        <f>IFERROR(VLOOKUP($B248,#REF!,6,FALSE),"")</f>
        <v/>
      </c>
      <c r="I248" s="32"/>
      <c r="J248" s="33"/>
      <c r="K248" s="33"/>
      <c r="L248" s="34"/>
      <c r="M248" s="61"/>
      <c r="N248" s="61"/>
      <c r="O248" s="36"/>
      <c r="P248" s="46"/>
      <c r="Q248" s="48" t="e">
        <f t="shared" si="18"/>
        <v>#REF!</v>
      </c>
      <c r="R248" s="63">
        <f t="shared" si="19"/>
        <v>0</v>
      </c>
      <c r="S248" s="48"/>
    </row>
    <row r="249" spans="2:19" ht="14.25" customHeight="1" outlineLevel="1" x14ac:dyDescent="0.25">
      <c r="B249" s="5" t="e">
        <f>#REF!</f>
        <v>#REF!</v>
      </c>
      <c r="C249" s="67" t="e">
        <f>#REF!</f>
        <v>#REF!</v>
      </c>
      <c r="D249" s="11" t="e">
        <f t="shared" si="22"/>
        <v>#REF!</v>
      </c>
      <c r="E249" s="11" t="e">
        <f>#REF!</f>
        <v>#REF!</v>
      </c>
      <c r="F249" s="11" t="e">
        <f>#REF!</f>
        <v>#REF!</v>
      </c>
      <c r="G249" s="11" t="e">
        <f>#REF!</f>
        <v>#REF!</v>
      </c>
      <c r="H249" s="69" t="str">
        <f>IFERROR(VLOOKUP($B249,#REF!,6,FALSE),"")</f>
        <v/>
      </c>
      <c r="I249" s="32"/>
      <c r="J249" s="33"/>
      <c r="K249" s="33"/>
      <c r="L249" s="34"/>
      <c r="M249" s="61"/>
      <c r="N249" s="61"/>
      <c r="O249" s="36"/>
      <c r="P249" s="46"/>
      <c r="Q249" s="48" t="e">
        <f t="shared" si="18"/>
        <v>#REF!</v>
      </c>
      <c r="R249" s="63">
        <f t="shared" si="19"/>
        <v>0</v>
      </c>
      <c r="S249" s="48"/>
    </row>
    <row r="250" spans="2:19" ht="14.25" customHeight="1" outlineLevel="1" x14ac:dyDescent="0.25">
      <c r="B250" s="5" t="e">
        <f>#REF!</f>
        <v>#REF!</v>
      </c>
      <c r="C250" s="67" t="e">
        <f>#REF!</f>
        <v>#REF!</v>
      </c>
      <c r="D250" s="11" t="e">
        <f t="shared" si="22"/>
        <v>#REF!</v>
      </c>
      <c r="E250" s="11" t="e">
        <f>#REF!</f>
        <v>#REF!</v>
      </c>
      <c r="F250" s="11" t="e">
        <f>#REF!</f>
        <v>#REF!</v>
      </c>
      <c r="G250" s="11" t="e">
        <f>#REF!</f>
        <v>#REF!</v>
      </c>
      <c r="H250" s="69" t="str">
        <f>IFERROR(VLOOKUP($B250,#REF!,6,FALSE),"")</f>
        <v/>
      </c>
      <c r="I250" s="32"/>
      <c r="J250" s="33"/>
      <c r="K250" s="33"/>
      <c r="L250" s="34"/>
      <c r="M250" s="61"/>
      <c r="N250" s="61"/>
      <c r="O250" s="36"/>
      <c r="P250" s="46"/>
      <c r="Q250" s="48" t="e">
        <f t="shared" si="18"/>
        <v>#REF!</v>
      </c>
      <c r="R250" s="63">
        <f t="shared" si="19"/>
        <v>0</v>
      </c>
      <c r="S250" s="48"/>
    </row>
    <row r="251" spans="2:19" ht="14.25" customHeight="1" outlineLevel="1" x14ac:dyDescent="0.25">
      <c r="B251" s="5" t="e">
        <f>#REF!</f>
        <v>#REF!</v>
      </c>
      <c r="C251" s="67" t="e">
        <f>#REF!</f>
        <v>#REF!</v>
      </c>
      <c r="D251" s="11" t="e">
        <f t="shared" si="22"/>
        <v>#REF!</v>
      </c>
      <c r="E251" s="11" t="e">
        <f>#REF!</f>
        <v>#REF!</v>
      </c>
      <c r="F251" s="11" t="e">
        <f>#REF!</f>
        <v>#REF!</v>
      </c>
      <c r="G251" s="11" t="e">
        <f>#REF!</f>
        <v>#REF!</v>
      </c>
      <c r="H251" s="69" t="str">
        <f>IFERROR(VLOOKUP($B251,#REF!,6,FALSE),"")</f>
        <v/>
      </c>
      <c r="I251" s="32"/>
      <c r="J251" s="33"/>
      <c r="K251" s="33"/>
      <c r="L251" s="34"/>
      <c r="M251" s="61"/>
      <c r="N251" s="61"/>
      <c r="O251" s="36"/>
      <c r="P251" s="46"/>
      <c r="Q251" s="48" t="e">
        <f t="shared" si="18"/>
        <v>#REF!</v>
      </c>
      <c r="R251" s="63">
        <f t="shared" si="19"/>
        <v>0</v>
      </c>
      <c r="S251" s="48"/>
    </row>
    <row r="252" spans="2:19" ht="14.25" customHeight="1" outlineLevel="1" x14ac:dyDescent="0.25">
      <c r="B252" s="5" t="e">
        <f>#REF!</f>
        <v>#REF!</v>
      </c>
      <c r="C252" s="67" t="e">
        <f>#REF!</f>
        <v>#REF!</v>
      </c>
      <c r="D252" s="11" t="e">
        <f t="shared" si="22"/>
        <v>#REF!</v>
      </c>
      <c r="E252" s="11" t="e">
        <f>#REF!</f>
        <v>#REF!</v>
      </c>
      <c r="F252" s="11" t="e">
        <f>#REF!</f>
        <v>#REF!</v>
      </c>
      <c r="G252" s="11" t="e">
        <f>#REF!</f>
        <v>#REF!</v>
      </c>
      <c r="H252" s="69" t="str">
        <f>IFERROR(VLOOKUP($B252,#REF!,6,FALSE),"")</f>
        <v/>
      </c>
      <c r="I252" s="32"/>
      <c r="J252" s="33"/>
      <c r="K252" s="33"/>
      <c r="L252" s="34"/>
      <c r="M252" s="61"/>
      <c r="N252" s="61"/>
      <c r="O252" s="36"/>
      <c r="P252" s="46"/>
      <c r="Q252" s="48" t="e">
        <f t="shared" si="18"/>
        <v>#REF!</v>
      </c>
      <c r="R252" s="63">
        <f t="shared" si="19"/>
        <v>0</v>
      </c>
      <c r="S252" s="48"/>
    </row>
    <row r="253" spans="2:19" ht="14.25" customHeight="1" outlineLevel="1" x14ac:dyDescent="0.25">
      <c r="B253" s="5" t="e">
        <f>#REF!</f>
        <v>#REF!</v>
      </c>
      <c r="C253" s="67" t="e">
        <f>#REF!</f>
        <v>#REF!</v>
      </c>
      <c r="D253" s="11" t="e">
        <f t="shared" si="22"/>
        <v>#REF!</v>
      </c>
      <c r="E253" s="11" t="e">
        <f>#REF!</f>
        <v>#REF!</v>
      </c>
      <c r="F253" s="11" t="e">
        <f>#REF!</f>
        <v>#REF!</v>
      </c>
      <c r="G253" s="11" t="e">
        <f>#REF!</f>
        <v>#REF!</v>
      </c>
      <c r="H253" s="69" t="str">
        <f>IFERROR(VLOOKUP($B253,#REF!,6,FALSE),"")</f>
        <v/>
      </c>
      <c r="I253" s="32"/>
      <c r="J253" s="33"/>
      <c r="K253" s="33"/>
      <c r="L253" s="34"/>
      <c r="M253" s="61"/>
      <c r="N253" s="61"/>
      <c r="O253" s="36"/>
      <c r="P253" s="46"/>
      <c r="Q253" s="48" t="e">
        <f t="shared" si="18"/>
        <v>#REF!</v>
      </c>
      <c r="R253" s="63">
        <f t="shared" si="19"/>
        <v>0</v>
      </c>
      <c r="S253" s="48"/>
    </row>
    <row r="254" spans="2:19" ht="14.25" customHeight="1" outlineLevel="1" x14ac:dyDescent="0.25">
      <c r="B254" s="5" t="e">
        <f>#REF!</f>
        <v>#REF!</v>
      </c>
      <c r="C254" s="67" t="e">
        <f>#REF!</f>
        <v>#REF!</v>
      </c>
      <c r="D254" s="11" t="e">
        <f t="shared" si="22"/>
        <v>#REF!</v>
      </c>
      <c r="E254" s="11" t="e">
        <f>#REF!</f>
        <v>#REF!</v>
      </c>
      <c r="F254" s="11" t="e">
        <f>#REF!</f>
        <v>#REF!</v>
      </c>
      <c r="G254" s="11" t="e">
        <f>#REF!</f>
        <v>#REF!</v>
      </c>
      <c r="H254" s="69" t="str">
        <f>IFERROR(VLOOKUP($B254,#REF!,6,FALSE),"")</f>
        <v/>
      </c>
      <c r="I254" s="32"/>
      <c r="J254" s="33"/>
      <c r="K254" s="33"/>
      <c r="L254" s="34"/>
      <c r="M254" s="61"/>
      <c r="N254" s="61"/>
      <c r="O254" s="36"/>
      <c r="P254" s="46"/>
      <c r="Q254" s="48" t="e">
        <f t="shared" si="18"/>
        <v>#REF!</v>
      </c>
      <c r="R254" s="63">
        <f t="shared" si="19"/>
        <v>0</v>
      </c>
      <c r="S254" s="48"/>
    </row>
    <row r="255" spans="2:19" ht="14.25" customHeight="1" outlineLevel="1" x14ac:dyDescent="0.25">
      <c r="B255" s="5" t="e">
        <f>#REF!</f>
        <v>#REF!</v>
      </c>
      <c r="C255" s="67" t="e">
        <f>#REF!</f>
        <v>#REF!</v>
      </c>
      <c r="D255" s="11" t="e">
        <f t="shared" si="22"/>
        <v>#REF!</v>
      </c>
      <c r="E255" s="11" t="e">
        <f>#REF!</f>
        <v>#REF!</v>
      </c>
      <c r="F255" s="11" t="e">
        <f>#REF!</f>
        <v>#REF!</v>
      </c>
      <c r="G255" s="11" t="e">
        <f>#REF!</f>
        <v>#REF!</v>
      </c>
      <c r="H255" s="69" t="str">
        <f>IFERROR(VLOOKUP($B255,#REF!,6,FALSE),"")</f>
        <v/>
      </c>
      <c r="I255" s="32"/>
      <c r="J255" s="33"/>
      <c r="K255" s="33"/>
      <c r="L255" s="34"/>
      <c r="M255" s="61"/>
      <c r="N255" s="61"/>
      <c r="O255" s="36"/>
      <c r="P255" s="46"/>
      <c r="Q255" s="48" t="e">
        <f t="shared" si="18"/>
        <v>#REF!</v>
      </c>
      <c r="R255" s="63">
        <f t="shared" si="19"/>
        <v>0</v>
      </c>
      <c r="S255" s="48"/>
    </row>
    <row r="256" spans="2:19" ht="14.25" customHeight="1" outlineLevel="1" x14ac:dyDescent="0.25">
      <c r="B256" s="5" t="e">
        <f>#REF!</f>
        <v>#REF!</v>
      </c>
      <c r="C256" s="67" t="e">
        <f>#REF!</f>
        <v>#REF!</v>
      </c>
      <c r="D256" s="11" t="e">
        <f t="shared" si="22"/>
        <v>#REF!</v>
      </c>
      <c r="E256" s="11" t="e">
        <f>#REF!</f>
        <v>#REF!</v>
      </c>
      <c r="F256" s="11" t="e">
        <f>#REF!</f>
        <v>#REF!</v>
      </c>
      <c r="G256" s="11" t="e">
        <f>#REF!</f>
        <v>#REF!</v>
      </c>
      <c r="H256" s="69" t="str">
        <f>IFERROR(VLOOKUP($B256,#REF!,6,FALSE),"")</f>
        <v/>
      </c>
      <c r="I256" s="32"/>
      <c r="J256" s="33"/>
      <c r="K256" s="33"/>
      <c r="L256" s="34"/>
      <c r="M256" s="61"/>
      <c r="N256" s="61"/>
      <c r="O256" s="36"/>
      <c r="P256" s="46"/>
      <c r="Q256" s="48" t="e">
        <f t="shared" si="18"/>
        <v>#REF!</v>
      </c>
      <c r="R256" s="63">
        <f t="shared" si="19"/>
        <v>0</v>
      </c>
      <c r="S256" s="48"/>
    </row>
    <row r="257" spans="2:19" ht="14.25" customHeight="1" outlineLevel="1" x14ac:dyDescent="0.25">
      <c r="B257" s="5" t="e">
        <f>#REF!</f>
        <v>#REF!</v>
      </c>
      <c r="C257" s="67" t="e">
        <f>#REF!</f>
        <v>#REF!</v>
      </c>
      <c r="D257" s="11" t="e">
        <f t="shared" si="22"/>
        <v>#REF!</v>
      </c>
      <c r="E257" s="11" t="e">
        <f>#REF!</f>
        <v>#REF!</v>
      </c>
      <c r="F257" s="11" t="e">
        <f>#REF!</f>
        <v>#REF!</v>
      </c>
      <c r="G257" s="11" t="e">
        <f>#REF!</f>
        <v>#REF!</v>
      </c>
      <c r="H257" s="69" t="str">
        <f>IFERROR(VLOOKUP($B257,#REF!,6,FALSE),"")</f>
        <v/>
      </c>
      <c r="I257" s="32"/>
      <c r="J257" s="33"/>
      <c r="K257" s="33"/>
      <c r="L257" s="34"/>
      <c r="M257" s="61"/>
      <c r="N257" s="61"/>
      <c r="O257" s="36"/>
      <c r="P257" s="46"/>
      <c r="Q257" s="48" t="e">
        <f t="shared" si="18"/>
        <v>#REF!</v>
      </c>
      <c r="R257" s="63">
        <f t="shared" si="19"/>
        <v>0</v>
      </c>
      <c r="S257" s="48"/>
    </row>
    <row r="258" spans="2:19" ht="14.25" customHeight="1" outlineLevel="1" x14ac:dyDescent="0.25">
      <c r="B258" s="5" t="e">
        <f>#REF!</f>
        <v>#REF!</v>
      </c>
      <c r="C258" s="67" t="e">
        <f>#REF!</f>
        <v>#REF!</v>
      </c>
      <c r="D258" s="11" t="e">
        <f t="shared" si="22"/>
        <v>#REF!</v>
      </c>
      <c r="E258" s="11" t="e">
        <f>#REF!</f>
        <v>#REF!</v>
      </c>
      <c r="F258" s="11" t="e">
        <f>#REF!</f>
        <v>#REF!</v>
      </c>
      <c r="G258" s="11" t="e">
        <f>#REF!</f>
        <v>#REF!</v>
      </c>
      <c r="H258" s="69" t="str">
        <f>IFERROR(VLOOKUP($B258,#REF!,6,FALSE),"")</f>
        <v/>
      </c>
      <c r="I258" s="32"/>
      <c r="J258" s="33"/>
      <c r="K258" s="33"/>
      <c r="L258" s="34"/>
      <c r="M258" s="61"/>
      <c r="N258" s="61"/>
      <c r="O258" s="36"/>
      <c r="P258" s="46"/>
      <c r="Q258" s="48" t="e">
        <f t="shared" si="18"/>
        <v>#REF!</v>
      </c>
      <c r="R258" s="63">
        <f t="shared" si="19"/>
        <v>0</v>
      </c>
      <c r="S258" s="48"/>
    </row>
    <row r="259" spans="2:19" ht="14.25" customHeight="1" outlineLevel="1" thickBot="1" x14ac:dyDescent="0.3">
      <c r="B259" s="50"/>
      <c r="C259" s="68"/>
      <c r="D259" s="51"/>
      <c r="E259" s="51"/>
      <c r="F259" s="51"/>
      <c r="G259" s="51"/>
      <c r="H259" s="51"/>
      <c r="I259" s="52"/>
      <c r="J259" s="52"/>
      <c r="K259" s="52"/>
      <c r="L259" s="52"/>
      <c r="M259" s="62"/>
      <c r="N259" s="62"/>
      <c r="O259" s="55"/>
      <c r="P259" s="56"/>
      <c r="Q259" s="48">
        <f t="shared" si="18"/>
        <v>0</v>
      </c>
      <c r="R259" s="63">
        <f t="shared" si="19"/>
        <v>0</v>
      </c>
      <c r="S259" s="48"/>
    </row>
    <row r="260" spans="2:19" ht="17.25" customHeight="1" thickBot="1" x14ac:dyDescent="0.3">
      <c r="B260" s="515" t="e">
        <f>+#REF!</f>
        <v>#REF!</v>
      </c>
      <c r="C260" s="516"/>
      <c r="D260" s="517"/>
      <c r="E260" s="517"/>
      <c r="F260" s="517"/>
      <c r="G260" s="518"/>
      <c r="H260" s="72" t="str">
        <f>IFERROR(VLOOKUP($B260,#REF!,6,FALSE),"")</f>
        <v/>
      </c>
      <c r="I260" s="57"/>
      <c r="J260" s="53"/>
      <c r="K260" s="53"/>
      <c r="L260" s="54"/>
      <c r="M260" s="59"/>
      <c r="N260" s="59"/>
      <c r="O260" s="41"/>
      <c r="P260" s="44"/>
      <c r="Q260" s="48" t="e">
        <f t="shared" si="18"/>
        <v>#REF!</v>
      </c>
      <c r="R260" s="63">
        <f t="shared" si="19"/>
        <v>0</v>
      </c>
      <c r="S260" s="48"/>
    </row>
    <row r="261" spans="2:19" ht="14.25" customHeight="1" outlineLevel="1" x14ac:dyDescent="0.25">
      <c r="B261" s="38" t="e">
        <f>#REF!</f>
        <v>#REF!</v>
      </c>
      <c r="C261" s="66" t="e">
        <f>#REF!</f>
        <v>#REF!</v>
      </c>
      <c r="D261" s="39" t="e">
        <f>+B260</f>
        <v>#REF!</v>
      </c>
      <c r="E261" s="39" t="e">
        <f>#REF!</f>
        <v>#REF!</v>
      </c>
      <c r="F261" s="39" t="e">
        <f>#REF!</f>
        <v>#REF!</v>
      </c>
      <c r="G261" s="39" t="e">
        <f>#REF!</f>
        <v>#REF!</v>
      </c>
      <c r="H261" s="70" t="str">
        <f>IFERROR(VLOOKUP($B261,#REF!,6,FALSE),"")</f>
        <v/>
      </c>
      <c r="I261" s="26"/>
      <c r="J261" s="27"/>
      <c r="K261" s="27"/>
      <c r="L261" s="28"/>
      <c r="M261" s="60"/>
      <c r="N261" s="60"/>
      <c r="O261" s="30"/>
      <c r="P261" s="45"/>
      <c r="Q261" s="48" t="e">
        <f t="shared" si="18"/>
        <v>#REF!</v>
      </c>
      <c r="R261" s="63">
        <f t="shared" si="19"/>
        <v>0</v>
      </c>
      <c r="S261" s="48"/>
    </row>
    <row r="262" spans="2:19" ht="14.25" customHeight="1" outlineLevel="1" x14ac:dyDescent="0.25">
      <c r="B262" s="5" t="e">
        <f>#REF!</f>
        <v>#REF!</v>
      </c>
      <c r="C262" s="67" t="e">
        <f>#REF!</f>
        <v>#REF!</v>
      </c>
      <c r="D262" s="11" t="e">
        <f>+D261</f>
        <v>#REF!</v>
      </c>
      <c r="E262" s="11" t="e">
        <f>#REF!</f>
        <v>#REF!</v>
      </c>
      <c r="F262" s="11" t="e">
        <f>#REF!</f>
        <v>#REF!</v>
      </c>
      <c r="G262" s="11" t="e">
        <f>#REF!</f>
        <v>#REF!</v>
      </c>
      <c r="H262" s="69" t="str">
        <f>IFERROR(VLOOKUP($B262,#REF!,6,FALSE),"")</f>
        <v/>
      </c>
      <c r="I262" s="32"/>
      <c r="J262" s="33"/>
      <c r="K262" s="33"/>
      <c r="L262" s="34"/>
      <c r="M262" s="61"/>
      <c r="N262" s="61"/>
      <c r="O262" s="36"/>
      <c r="P262" s="46"/>
      <c r="Q262" s="48" t="e">
        <f t="shared" si="18"/>
        <v>#REF!</v>
      </c>
      <c r="R262" s="63">
        <f t="shared" si="19"/>
        <v>0</v>
      </c>
      <c r="S262" s="48"/>
    </row>
    <row r="263" spans="2:19" ht="14.25" customHeight="1" outlineLevel="1" x14ac:dyDescent="0.25">
      <c r="B263" s="5" t="e">
        <f>#REF!</f>
        <v>#REF!</v>
      </c>
      <c r="C263" s="67" t="e">
        <f>#REF!</f>
        <v>#REF!</v>
      </c>
      <c r="D263" s="11" t="e">
        <f t="shared" ref="D263:D275" si="23">+D262</f>
        <v>#REF!</v>
      </c>
      <c r="E263" s="11" t="e">
        <f>#REF!</f>
        <v>#REF!</v>
      </c>
      <c r="F263" s="11" t="e">
        <f>#REF!</f>
        <v>#REF!</v>
      </c>
      <c r="G263" s="11" t="e">
        <f>#REF!</f>
        <v>#REF!</v>
      </c>
      <c r="H263" s="69" t="str">
        <f>IFERROR(VLOOKUP($B263,#REF!,6,FALSE),"")</f>
        <v/>
      </c>
      <c r="I263" s="32"/>
      <c r="J263" s="33"/>
      <c r="K263" s="33"/>
      <c r="L263" s="34"/>
      <c r="M263" s="61"/>
      <c r="N263" s="61"/>
      <c r="O263" s="36"/>
      <c r="P263" s="46"/>
      <c r="Q263" s="48" t="e">
        <f t="shared" ref="Q263:Q326" si="24">+B263</f>
        <v>#REF!</v>
      </c>
      <c r="R263" s="63">
        <f t="shared" ref="R263:R326" si="25">IFERROR(N263-M263-O263,0)</f>
        <v>0</v>
      </c>
      <c r="S263" s="48"/>
    </row>
    <row r="264" spans="2:19" ht="14.25" customHeight="1" outlineLevel="1" x14ac:dyDescent="0.25">
      <c r="B264" s="5" t="e">
        <f>#REF!</f>
        <v>#REF!</v>
      </c>
      <c r="C264" s="67" t="e">
        <f>#REF!</f>
        <v>#REF!</v>
      </c>
      <c r="D264" s="11" t="e">
        <f t="shared" si="23"/>
        <v>#REF!</v>
      </c>
      <c r="E264" s="11" t="e">
        <f>#REF!</f>
        <v>#REF!</v>
      </c>
      <c r="F264" s="11" t="e">
        <f>#REF!</f>
        <v>#REF!</v>
      </c>
      <c r="G264" s="11" t="e">
        <f>#REF!</f>
        <v>#REF!</v>
      </c>
      <c r="H264" s="69" t="str">
        <f>IFERROR(VLOOKUP($B264,#REF!,6,FALSE),"")</f>
        <v/>
      </c>
      <c r="I264" s="32"/>
      <c r="J264" s="33"/>
      <c r="K264" s="33"/>
      <c r="L264" s="34"/>
      <c r="M264" s="61"/>
      <c r="N264" s="61"/>
      <c r="O264" s="36"/>
      <c r="P264" s="46"/>
      <c r="Q264" s="48" t="e">
        <f t="shared" si="24"/>
        <v>#REF!</v>
      </c>
      <c r="R264" s="63">
        <f t="shared" si="25"/>
        <v>0</v>
      </c>
      <c r="S264" s="48"/>
    </row>
    <row r="265" spans="2:19" ht="14.25" customHeight="1" outlineLevel="1" x14ac:dyDescent="0.25">
      <c r="B265" s="5" t="e">
        <f>#REF!</f>
        <v>#REF!</v>
      </c>
      <c r="C265" s="67" t="e">
        <f>#REF!</f>
        <v>#REF!</v>
      </c>
      <c r="D265" s="11" t="e">
        <f t="shared" si="23"/>
        <v>#REF!</v>
      </c>
      <c r="E265" s="11" t="e">
        <f>#REF!</f>
        <v>#REF!</v>
      </c>
      <c r="F265" s="11" t="e">
        <f>#REF!</f>
        <v>#REF!</v>
      </c>
      <c r="G265" s="11" t="e">
        <f>#REF!</f>
        <v>#REF!</v>
      </c>
      <c r="H265" s="69" t="str">
        <f>IFERROR(VLOOKUP($B265,#REF!,6,FALSE),"")</f>
        <v/>
      </c>
      <c r="I265" s="32"/>
      <c r="J265" s="33"/>
      <c r="K265" s="33"/>
      <c r="L265" s="34"/>
      <c r="M265" s="61"/>
      <c r="N265" s="61"/>
      <c r="O265" s="36"/>
      <c r="P265" s="46"/>
      <c r="Q265" s="48" t="e">
        <f t="shared" si="24"/>
        <v>#REF!</v>
      </c>
      <c r="R265" s="63">
        <f t="shared" si="25"/>
        <v>0</v>
      </c>
      <c r="S265" s="48"/>
    </row>
    <row r="266" spans="2:19" ht="14.25" customHeight="1" outlineLevel="1" x14ac:dyDescent="0.25">
      <c r="B266" s="5" t="e">
        <f>#REF!</f>
        <v>#REF!</v>
      </c>
      <c r="C266" s="67" t="e">
        <f>#REF!</f>
        <v>#REF!</v>
      </c>
      <c r="D266" s="11" t="e">
        <f t="shared" si="23"/>
        <v>#REF!</v>
      </c>
      <c r="E266" s="11" t="e">
        <f>#REF!</f>
        <v>#REF!</v>
      </c>
      <c r="F266" s="11" t="e">
        <f>#REF!</f>
        <v>#REF!</v>
      </c>
      <c r="G266" s="11" t="e">
        <f>#REF!</f>
        <v>#REF!</v>
      </c>
      <c r="H266" s="69" t="str">
        <f>IFERROR(VLOOKUP($B266,#REF!,6,FALSE),"")</f>
        <v/>
      </c>
      <c r="I266" s="32"/>
      <c r="J266" s="33"/>
      <c r="K266" s="33"/>
      <c r="L266" s="34"/>
      <c r="M266" s="61"/>
      <c r="N266" s="61"/>
      <c r="O266" s="36"/>
      <c r="P266" s="46"/>
      <c r="Q266" s="48" t="e">
        <f t="shared" si="24"/>
        <v>#REF!</v>
      </c>
      <c r="R266" s="63">
        <f t="shared" si="25"/>
        <v>0</v>
      </c>
      <c r="S266" s="48"/>
    </row>
    <row r="267" spans="2:19" ht="14.25" customHeight="1" outlineLevel="1" x14ac:dyDescent="0.25">
      <c r="B267" s="5" t="e">
        <f>#REF!</f>
        <v>#REF!</v>
      </c>
      <c r="C267" s="67" t="e">
        <f>#REF!</f>
        <v>#REF!</v>
      </c>
      <c r="D267" s="11" t="e">
        <f t="shared" si="23"/>
        <v>#REF!</v>
      </c>
      <c r="E267" s="11" t="e">
        <f>#REF!</f>
        <v>#REF!</v>
      </c>
      <c r="F267" s="11" t="e">
        <f>#REF!</f>
        <v>#REF!</v>
      </c>
      <c r="G267" s="11" t="e">
        <f>#REF!</f>
        <v>#REF!</v>
      </c>
      <c r="H267" s="69" t="str">
        <f>IFERROR(VLOOKUP($B267,#REF!,6,FALSE),"")</f>
        <v/>
      </c>
      <c r="I267" s="32"/>
      <c r="J267" s="33"/>
      <c r="K267" s="33"/>
      <c r="L267" s="34"/>
      <c r="M267" s="61"/>
      <c r="N267" s="61"/>
      <c r="O267" s="36"/>
      <c r="P267" s="46"/>
      <c r="Q267" s="48" t="e">
        <f t="shared" si="24"/>
        <v>#REF!</v>
      </c>
      <c r="R267" s="63">
        <f t="shared" si="25"/>
        <v>0</v>
      </c>
      <c r="S267" s="48"/>
    </row>
    <row r="268" spans="2:19" ht="14.25" customHeight="1" outlineLevel="1" x14ac:dyDescent="0.25">
      <c r="B268" s="5" t="e">
        <f>#REF!</f>
        <v>#REF!</v>
      </c>
      <c r="C268" s="67" t="e">
        <f>#REF!</f>
        <v>#REF!</v>
      </c>
      <c r="D268" s="11" t="e">
        <f t="shared" si="23"/>
        <v>#REF!</v>
      </c>
      <c r="E268" s="11" t="e">
        <f>#REF!</f>
        <v>#REF!</v>
      </c>
      <c r="F268" s="11" t="e">
        <f>#REF!</f>
        <v>#REF!</v>
      </c>
      <c r="G268" s="11" t="e">
        <f>#REF!</f>
        <v>#REF!</v>
      </c>
      <c r="H268" s="69" t="str">
        <f>IFERROR(VLOOKUP($B268,#REF!,6,FALSE),"")</f>
        <v/>
      </c>
      <c r="I268" s="32"/>
      <c r="J268" s="33"/>
      <c r="K268" s="33"/>
      <c r="L268" s="34"/>
      <c r="M268" s="61"/>
      <c r="N268" s="61"/>
      <c r="O268" s="36"/>
      <c r="P268" s="46"/>
      <c r="Q268" s="48" t="e">
        <f t="shared" si="24"/>
        <v>#REF!</v>
      </c>
      <c r="R268" s="63">
        <f t="shared" si="25"/>
        <v>0</v>
      </c>
      <c r="S268" s="48"/>
    </row>
    <row r="269" spans="2:19" ht="14.25" customHeight="1" outlineLevel="1" x14ac:dyDescent="0.25">
      <c r="B269" s="5" t="e">
        <f>#REF!</f>
        <v>#REF!</v>
      </c>
      <c r="C269" s="67" t="e">
        <f>#REF!</f>
        <v>#REF!</v>
      </c>
      <c r="D269" s="11" t="e">
        <f t="shared" si="23"/>
        <v>#REF!</v>
      </c>
      <c r="E269" s="11" t="e">
        <f>#REF!</f>
        <v>#REF!</v>
      </c>
      <c r="F269" s="11" t="e">
        <f>#REF!</f>
        <v>#REF!</v>
      </c>
      <c r="G269" s="11" t="e">
        <f>#REF!</f>
        <v>#REF!</v>
      </c>
      <c r="H269" s="69" t="str">
        <f>IFERROR(VLOOKUP($B269,#REF!,6,FALSE),"")</f>
        <v/>
      </c>
      <c r="I269" s="32"/>
      <c r="J269" s="33"/>
      <c r="K269" s="33"/>
      <c r="L269" s="34"/>
      <c r="M269" s="61"/>
      <c r="N269" s="61"/>
      <c r="O269" s="36"/>
      <c r="P269" s="46"/>
      <c r="Q269" s="48" t="e">
        <f t="shared" si="24"/>
        <v>#REF!</v>
      </c>
      <c r="R269" s="63">
        <f t="shared" si="25"/>
        <v>0</v>
      </c>
      <c r="S269" s="48"/>
    </row>
    <row r="270" spans="2:19" ht="14.25" customHeight="1" outlineLevel="1" x14ac:dyDescent="0.25">
      <c r="B270" s="5" t="e">
        <f>#REF!</f>
        <v>#REF!</v>
      </c>
      <c r="C270" s="67" t="e">
        <f>#REF!</f>
        <v>#REF!</v>
      </c>
      <c r="D270" s="11" t="e">
        <f t="shared" si="23"/>
        <v>#REF!</v>
      </c>
      <c r="E270" s="11" t="e">
        <f>#REF!</f>
        <v>#REF!</v>
      </c>
      <c r="F270" s="11" t="e">
        <f>#REF!</f>
        <v>#REF!</v>
      </c>
      <c r="G270" s="11" t="e">
        <f>#REF!</f>
        <v>#REF!</v>
      </c>
      <c r="H270" s="69" t="str">
        <f>IFERROR(VLOOKUP($B270,#REF!,6,FALSE),"")</f>
        <v/>
      </c>
      <c r="I270" s="32"/>
      <c r="J270" s="33"/>
      <c r="K270" s="33"/>
      <c r="L270" s="34"/>
      <c r="M270" s="61"/>
      <c r="N270" s="61"/>
      <c r="O270" s="36"/>
      <c r="P270" s="46"/>
      <c r="Q270" s="48" t="e">
        <f t="shared" si="24"/>
        <v>#REF!</v>
      </c>
      <c r="R270" s="63">
        <f t="shared" si="25"/>
        <v>0</v>
      </c>
      <c r="S270" s="48"/>
    </row>
    <row r="271" spans="2:19" ht="14.25" customHeight="1" outlineLevel="1" x14ac:dyDescent="0.25">
      <c r="B271" s="5" t="e">
        <f>#REF!</f>
        <v>#REF!</v>
      </c>
      <c r="C271" s="67" t="e">
        <f>#REF!</f>
        <v>#REF!</v>
      </c>
      <c r="D271" s="11" t="e">
        <f t="shared" si="23"/>
        <v>#REF!</v>
      </c>
      <c r="E271" s="11" t="e">
        <f>#REF!</f>
        <v>#REF!</v>
      </c>
      <c r="F271" s="11" t="e">
        <f>#REF!</f>
        <v>#REF!</v>
      </c>
      <c r="G271" s="11" t="e">
        <f>#REF!</f>
        <v>#REF!</v>
      </c>
      <c r="H271" s="69" t="str">
        <f>IFERROR(VLOOKUP($B271,#REF!,6,FALSE),"")</f>
        <v/>
      </c>
      <c r="I271" s="32"/>
      <c r="J271" s="33"/>
      <c r="K271" s="33"/>
      <c r="L271" s="34"/>
      <c r="M271" s="61"/>
      <c r="N271" s="61"/>
      <c r="O271" s="36"/>
      <c r="P271" s="46"/>
      <c r="Q271" s="48" t="e">
        <f t="shared" si="24"/>
        <v>#REF!</v>
      </c>
      <c r="R271" s="63">
        <f t="shared" si="25"/>
        <v>0</v>
      </c>
      <c r="S271" s="48"/>
    </row>
    <row r="272" spans="2:19" ht="14.25" customHeight="1" outlineLevel="1" x14ac:dyDescent="0.25">
      <c r="B272" s="5" t="e">
        <f>#REF!</f>
        <v>#REF!</v>
      </c>
      <c r="C272" s="67" t="e">
        <f>#REF!</f>
        <v>#REF!</v>
      </c>
      <c r="D272" s="11" t="e">
        <f t="shared" si="23"/>
        <v>#REF!</v>
      </c>
      <c r="E272" s="11" t="e">
        <f>#REF!</f>
        <v>#REF!</v>
      </c>
      <c r="F272" s="11" t="e">
        <f>#REF!</f>
        <v>#REF!</v>
      </c>
      <c r="G272" s="11" t="e">
        <f>#REF!</f>
        <v>#REF!</v>
      </c>
      <c r="H272" s="69" t="str">
        <f>IFERROR(VLOOKUP($B272,#REF!,6,FALSE),"")</f>
        <v/>
      </c>
      <c r="I272" s="32"/>
      <c r="J272" s="33"/>
      <c r="K272" s="33"/>
      <c r="L272" s="34"/>
      <c r="M272" s="61"/>
      <c r="N272" s="61"/>
      <c r="O272" s="36"/>
      <c r="P272" s="46"/>
      <c r="Q272" s="48" t="e">
        <f t="shared" si="24"/>
        <v>#REF!</v>
      </c>
      <c r="R272" s="63">
        <f t="shared" si="25"/>
        <v>0</v>
      </c>
      <c r="S272" s="48"/>
    </row>
    <row r="273" spans="2:19" ht="14.25" customHeight="1" outlineLevel="1" x14ac:dyDescent="0.25">
      <c r="B273" s="5" t="e">
        <f>#REF!</f>
        <v>#REF!</v>
      </c>
      <c r="C273" s="67" t="e">
        <f>#REF!</f>
        <v>#REF!</v>
      </c>
      <c r="D273" s="11" t="e">
        <f t="shared" si="23"/>
        <v>#REF!</v>
      </c>
      <c r="E273" s="11" t="e">
        <f>#REF!</f>
        <v>#REF!</v>
      </c>
      <c r="F273" s="11" t="e">
        <f>#REF!</f>
        <v>#REF!</v>
      </c>
      <c r="G273" s="11" t="e">
        <f>#REF!</f>
        <v>#REF!</v>
      </c>
      <c r="H273" s="69" t="str">
        <f>IFERROR(VLOOKUP($B273,#REF!,6,FALSE),"")</f>
        <v/>
      </c>
      <c r="I273" s="32"/>
      <c r="J273" s="33"/>
      <c r="K273" s="33"/>
      <c r="L273" s="34"/>
      <c r="M273" s="61"/>
      <c r="N273" s="61"/>
      <c r="O273" s="36"/>
      <c r="P273" s="46"/>
      <c r="Q273" s="48" t="e">
        <f t="shared" si="24"/>
        <v>#REF!</v>
      </c>
      <c r="R273" s="63">
        <f t="shared" si="25"/>
        <v>0</v>
      </c>
      <c r="S273" s="48"/>
    </row>
    <row r="274" spans="2:19" ht="14.25" customHeight="1" outlineLevel="1" x14ac:dyDescent="0.25">
      <c r="B274" s="5" t="e">
        <f>#REF!</f>
        <v>#REF!</v>
      </c>
      <c r="C274" s="67" t="e">
        <f>#REF!</f>
        <v>#REF!</v>
      </c>
      <c r="D274" s="11" t="e">
        <f t="shared" si="23"/>
        <v>#REF!</v>
      </c>
      <c r="E274" s="11" t="e">
        <f>#REF!</f>
        <v>#REF!</v>
      </c>
      <c r="F274" s="11" t="e">
        <f>#REF!</f>
        <v>#REF!</v>
      </c>
      <c r="G274" s="11" t="e">
        <f>#REF!</f>
        <v>#REF!</v>
      </c>
      <c r="H274" s="69" t="str">
        <f>IFERROR(VLOOKUP($B274,#REF!,6,FALSE),"")</f>
        <v/>
      </c>
      <c r="I274" s="32"/>
      <c r="J274" s="33"/>
      <c r="K274" s="33"/>
      <c r="L274" s="34"/>
      <c r="M274" s="61"/>
      <c r="N274" s="61"/>
      <c r="O274" s="36"/>
      <c r="P274" s="46"/>
      <c r="Q274" s="48" t="e">
        <f t="shared" si="24"/>
        <v>#REF!</v>
      </c>
      <c r="R274" s="63">
        <f t="shared" si="25"/>
        <v>0</v>
      </c>
      <c r="S274" s="48"/>
    </row>
    <row r="275" spans="2:19" ht="14.25" customHeight="1" outlineLevel="1" x14ac:dyDescent="0.25">
      <c r="B275" s="5" t="e">
        <f>#REF!</f>
        <v>#REF!</v>
      </c>
      <c r="C275" s="67" t="e">
        <f>#REF!</f>
        <v>#REF!</v>
      </c>
      <c r="D275" s="11" t="e">
        <f t="shared" si="23"/>
        <v>#REF!</v>
      </c>
      <c r="E275" s="11" t="e">
        <f>#REF!</f>
        <v>#REF!</v>
      </c>
      <c r="F275" s="11" t="e">
        <f>#REF!</f>
        <v>#REF!</v>
      </c>
      <c r="G275" s="11" t="e">
        <f>#REF!</f>
        <v>#REF!</v>
      </c>
      <c r="H275" s="69" t="str">
        <f>IFERROR(VLOOKUP($B275,#REF!,6,FALSE),"")</f>
        <v/>
      </c>
      <c r="I275" s="32"/>
      <c r="J275" s="33"/>
      <c r="K275" s="33"/>
      <c r="L275" s="34"/>
      <c r="M275" s="61"/>
      <c r="N275" s="61"/>
      <c r="O275" s="36"/>
      <c r="P275" s="46"/>
      <c r="Q275" s="48" t="e">
        <f t="shared" si="24"/>
        <v>#REF!</v>
      </c>
      <c r="R275" s="63">
        <f t="shared" si="25"/>
        <v>0</v>
      </c>
      <c r="S275" s="48"/>
    </row>
    <row r="276" spans="2:19" ht="14.25" customHeight="1" outlineLevel="1" thickBot="1" x14ac:dyDescent="0.3">
      <c r="B276" s="50"/>
      <c r="C276" s="68"/>
      <c r="D276" s="51"/>
      <c r="E276" s="51"/>
      <c r="F276" s="51"/>
      <c r="G276" s="51"/>
      <c r="H276" s="51"/>
      <c r="I276" s="52"/>
      <c r="J276" s="52"/>
      <c r="K276" s="52"/>
      <c r="L276" s="52"/>
      <c r="M276" s="62"/>
      <c r="N276" s="62"/>
      <c r="O276" s="55"/>
      <c r="P276" s="56"/>
      <c r="Q276" s="48">
        <f t="shared" si="24"/>
        <v>0</v>
      </c>
      <c r="R276" s="63">
        <f t="shared" si="25"/>
        <v>0</v>
      </c>
      <c r="S276" s="48"/>
    </row>
    <row r="277" spans="2:19" ht="17.25" customHeight="1" thickBot="1" x14ac:dyDescent="0.3">
      <c r="B277" s="515" t="e">
        <f>+#REF!</f>
        <v>#REF!</v>
      </c>
      <c r="C277" s="516"/>
      <c r="D277" s="517"/>
      <c r="E277" s="517"/>
      <c r="F277" s="517"/>
      <c r="G277" s="518"/>
      <c r="H277" s="72" t="str">
        <f>IFERROR(VLOOKUP($B277,#REF!,6,FALSE),"")</f>
        <v/>
      </c>
      <c r="I277" s="57"/>
      <c r="J277" s="53"/>
      <c r="K277" s="53"/>
      <c r="L277" s="54"/>
      <c r="M277" s="59"/>
      <c r="N277" s="59"/>
      <c r="O277" s="41"/>
      <c r="P277" s="44"/>
      <c r="Q277" s="48" t="e">
        <f t="shared" si="24"/>
        <v>#REF!</v>
      </c>
      <c r="R277" s="63">
        <f t="shared" si="25"/>
        <v>0</v>
      </c>
      <c r="S277" s="48"/>
    </row>
    <row r="278" spans="2:19" ht="14.25" customHeight="1" outlineLevel="1" x14ac:dyDescent="0.25">
      <c r="B278" s="38" t="e">
        <f>#REF!</f>
        <v>#REF!</v>
      </c>
      <c r="C278" s="66" t="e">
        <f>#REF!</f>
        <v>#REF!</v>
      </c>
      <c r="D278" s="39" t="e">
        <f>+B277</f>
        <v>#REF!</v>
      </c>
      <c r="E278" s="39" t="e">
        <f>#REF!</f>
        <v>#REF!</v>
      </c>
      <c r="F278" s="39" t="e">
        <f>#REF!</f>
        <v>#REF!</v>
      </c>
      <c r="G278" s="39" t="e">
        <f>#REF!</f>
        <v>#REF!</v>
      </c>
      <c r="H278" s="70" t="str">
        <f>IFERROR(VLOOKUP($B278,#REF!,6,FALSE),"")</f>
        <v/>
      </c>
      <c r="I278" s="26"/>
      <c r="J278" s="27"/>
      <c r="K278" s="27"/>
      <c r="L278" s="28"/>
      <c r="M278" s="60"/>
      <c r="N278" s="60"/>
      <c r="O278" s="30"/>
      <c r="P278" s="45"/>
      <c r="Q278" s="48" t="e">
        <f t="shared" si="24"/>
        <v>#REF!</v>
      </c>
      <c r="R278" s="63">
        <f t="shared" si="25"/>
        <v>0</v>
      </c>
      <c r="S278" s="48"/>
    </row>
    <row r="279" spans="2:19" ht="14.25" customHeight="1" outlineLevel="1" x14ac:dyDescent="0.25">
      <c r="B279" s="5" t="e">
        <f>#REF!</f>
        <v>#REF!</v>
      </c>
      <c r="C279" s="67" t="e">
        <f>#REF!</f>
        <v>#REF!</v>
      </c>
      <c r="D279" s="11" t="e">
        <f>+D278</f>
        <v>#REF!</v>
      </c>
      <c r="E279" s="11" t="e">
        <f>#REF!</f>
        <v>#REF!</v>
      </c>
      <c r="F279" s="11" t="e">
        <f>#REF!</f>
        <v>#REF!</v>
      </c>
      <c r="G279" s="11" t="e">
        <f>#REF!</f>
        <v>#REF!</v>
      </c>
      <c r="H279" s="69" t="str">
        <f>IFERROR(VLOOKUP($B279,#REF!,6,FALSE),"")</f>
        <v/>
      </c>
      <c r="I279" s="32"/>
      <c r="J279" s="33"/>
      <c r="K279" s="33"/>
      <c r="L279" s="34"/>
      <c r="M279" s="61"/>
      <c r="N279" s="61"/>
      <c r="O279" s="36"/>
      <c r="P279" s="46"/>
      <c r="Q279" s="48" t="e">
        <f t="shared" si="24"/>
        <v>#REF!</v>
      </c>
      <c r="R279" s="63">
        <f t="shared" si="25"/>
        <v>0</v>
      </c>
      <c r="S279" s="48"/>
    </row>
    <row r="280" spans="2:19" ht="14.25" customHeight="1" outlineLevel="1" x14ac:dyDescent="0.25">
      <c r="B280" s="5" t="e">
        <f>#REF!</f>
        <v>#REF!</v>
      </c>
      <c r="C280" s="67" t="e">
        <f>#REF!</f>
        <v>#REF!</v>
      </c>
      <c r="D280" s="11" t="e">
        <f t="shared" ref="D280:D292" si="26">+D279</f>
        <v>#REF!</v>
      </c>
      <c r="E280" s="11" t="e">
        <f>#REF!</f>
        <v>#REF!</v>
      </c>
      <c r="F280" s="11" t="e">
        <f>#REF!</f>
        <v>#REF!</v>
      </c>
      <c r="G280" s="11" t="e">
        <f>#REF!</f>
        <v>#REF!</v>
      </c>
      <c r="H280" s="69" t="str">
        <f>IFERROR(VLOOKUP($B280,#REF!,6,FALSE),"")</f>
        <v/>
      </c>
      <c r="I280" s="32"/>
      <c r="J280" s="33"/>
      <c r="K280" s="33"/>
      <c r="L280" s="34"/>
      <c r="M280" s="61"/>
      <c r="N280" s="61"/>
      <c r="O280" s="36"/>
      <c r="P280" s="46"/>
      <c r="Q280" s="48" t="e">
        <f t="shared" si="24"/>
        <v>#REF!</v>
      </c>
      <c r="R280" s="63">
        <f t="shared" si="25"/>
        <v>0</v>
      </c>
      <c r="S280" s="48"/>
    </row>
    <row r="281" spans="2:19" ht="14.25" customHeight="1" outlineLevel="1" x14ac:dyDescent="0.25">
      <c r="B281" s="5" t="e">
        <f>#REF!</f>
        <v>#REF!</v>
      </c>
      <c r="C281" s="67" t="e">
        <f>#REF!</f>
        <v>#REF!</v>
      </c>
      <c r="D281" s="11" t="e">
        <f t="shared" si="26"/>
        <v>#REF!</v>
      </c>
      <c r="E281" s="11" t="e">
        <f>#REF!</f>
        <v>#REF!</v>
      </c>
      <c r="F281" s="11" t="e">
        <f>#REF!</f>
        <v>#REF!</v>
      </c>
      <c r="G281" s="11" t="e">
        <f>#REF!</f>
        <v>#REF!</v>
      </c>
      <c r="H281" s="69" t="str">
        <f>IFERROR(VLOOKUP($B281,#REF!,6,FALSE),"")</f>
        <v/>
      </c>
      <c r="I281" s="32"/>
      <c r="J281" s="33"/>
      <c r="K281" s="33"/>
      <c r="L281" s="34"/>
      <c r="M281" s="61"/>
      <c r="N281" s="61"/>
      <c r="O281" s="36"/>
      <c r="P281" s="46"/>
      <c r="Q281" s="48" t="e">
        <f t="shared" si="24"/>
        <v>#REF!</v>
      </c>
      <c r="R281" s="63">
        <f t="shared" si="25"/>
        <v>0</v>
      </c>
      <c r="S281" s="48"/>
    </row>
    <row r="282" spans="2:19" ht="14.25" customHeight="1" outlineLevel="1" x14ac:dyDescent="0.25">
      <c r="B282" s="5" t="e">
        <f>#REF!</f>
        <v>#REF!</v>
      </c>
      <c r="C282" s="67" t="e">
        <f>#REF!</f>
        <v>#REF!</v>
      </c>
      <c r="D282" s="11" t="e">
        <f t="shared" si="26"/>
        <v>#REF!</v>
      </c>
      <c r="E282" s="11" t="e">
        <f>#REF!</f>
        <v>#REF!</v>
      </c>
      <c r="F282" s="11" t="e">
        <f>#REF!</f>
        <v>#REF!</v>
      </c>
      <c r="G282" s="11" t="e">
        <f>#REF!</f>
        <v>#REF!</v>
      </c>
      <c r="H282" s="69" t="str">
        <f>IFERROR(VLOOKUP($B282,#REF!,6,FALSE),"")</f>
        <v/>
      </c>
      <c r="I282" s="32"/>
      <c r="J282" s="33"/>
      <c r="K282" s="33"/>
      <c r="L282" s="34"/>
      <c r="M282" s="61"/>
      <c r="N282" s="61"/>
      <c r="O282" s="36"/>
      <c r="P282" s="46"/>
      <c r="Q282" s="48" t="e">
        <f t="shared" si="24"/>
        <v>#REF!</v>
      </c>
      <c r="R282" s="63">
        <f t="shared" si="25"/>
        <v>0</v>
      </c>
      <c r="S282" s="48"/>
    </row>
    <row r="283" spans="2:19" ht="14.25" customHeight="1" outlineLevel="1" x14ac:dyDescent="0.25">
      <c r="B283" s="5" t="e">
        <f>#REF!</f>
        <v>#REF!</v>
      </c>
      <c r="C283" s="67" t="e">
        <f>#REF!</f>
        <v>#REF!</v>
      </c>
      <c r="D283" s="11" t="e">
        <f t="shared" si="26"/>
        <v>#REF!</v>
      </c>
      <c r="E283" s="11" t="e">
        <f>#REF!</f>
        <v>#REF!</v>
      </c>
      <c r="F283" s="11" t="e">
        <f>#REF!</f>
        <v>#REF!</v>
      </c>
      <c r="G283" s="11" t="e">
        <f>#REF!</f>
        <v>#REF!</v>
      </c>
      <c r="H283" s="69" t="str">
        <f>IFERROR(VLOOKUP($B283,#REF!,6,FALSE),"")</f>
        <v/>
      </c>
      <c r="I283" s="32"/>
      <c r="J283" s="33"/>
      <c r="K283" s="33"/>
      <c r="L283" s="34"/>
      <c r="M283" s="61"/>
      <c r="N283" s="61"/>
      <c r="O283" s="36"/>
      <c r="P283" s="46"/>
      <c r="Q283" s="48" t="e">
        <f t="shared" si="24"/>
        <v>#REF!</v>
      </c>
      <c r="R283" s="63">
        <f t="shared" si="25"/>
        <v>0</v>
      </c>
      <c r="S283" s="48"/>
    </row>
    <row r="284" spans="2:19" ht="14.25" customHeight="1" outlineLevel="1" x14ac:dyDescent="0.25">
      <c r="B284" s="5" t="e">
        <f>#REF!</f>
        <v>#REF!</v>
      </c>
      <c r="C284" s="67" t="e">
        <f>#REF!</f>
        <v>#REF!</v>
      </c>
      <c r="D284" s="11" t="e">
        <f t="shared" si="26"/>
        <v>#REF!</v>
      </c>
      <c r="E284" s="11" t="e">
        <f>#REF!</f>
        <v>#REF!</v>
      </c>
      <c r="F284" s="11" t="e">
        <f>#REF!</f>
        <v>#REF!</v>
      </c>
      <c r="G284" s="11" t="e">
        <f>#REF!</f>
        <v>#REF!</v>
      </c>
      <c r="H284" s="69" t="str">
        <f>IFERROR(VLOOKUP($B284,#REF!,6,FALSE),"")</f>
        <v/>
      </c>
      <c r="I284" s="32"/>
      <c r="J284" s="33"/>
      <c r="K284" s="33"/>
      <c r="L284" s="34"/>
      <c r="M284" s="61"/>
      <c r="N284" s="61"/>
      <c r="O284" s="36"/>
      <c r="P284" s="46"/>
      <c r="Q284" s="48" t="e">
        <f t="shared" si="24"/>
        <v>#REF!</v>
      </c>
      <c r="R284" s="63">
        <f t="shared" si="25"/>
        <v>0</v>
      </c>
      <c r="S284" s="48"/>
    </row>
    <row r="285" spans="2:19" ht="14.25" customHeight="1" outlineLevel="1" x14ac:dyDescent="0.25">
      <c r="B285" s="5" t="e">
        <f>#REF!</f>
        <v>#REF!</v>
      </c>
      <c r="C285" s="67" t="e">
        <f>#REF!</f>
        <v>#REF!</v>
      </c>
      <c r="D285" s="11" t="e">
        <f t="shared" si="26"/>
        <v>#REF!</v>
      </c>
      <c r="E285" s="11" t="e">
        <f>#REF!</f>
        <v>#REF!</v>
      </c>
      <c r="F285" s="11" t="e">
        <f>#REF!</f>
        <v>#REF!</v>
      </c>
      <c r="G285" s="11" t="e">
        <f>#REF!</f>
        <v>#REF!</v>
      </c>
      <c r="H285" s="69" t="str">
        <f>IFERROR(VLOOKUP($B285,#REF!,6,FALSE),"")</f>
        <v/>
      </c>
      <c r="I285" s="32"/>
      <c r="J285" s="33"/>
      <c r="K285" s="33"/>
      <c r="L285" s="34"/>
      <c r="M285" s="61"/>
      <c r="N285" s="61"/>
      <c r="O285" s="36"/>
      <c r="P285" s="46"/>
      <c r="Q285" s="48" t="e">
        <f t="shared" si="24"/>
        <v>#REF!</v>
      </c>
      <c r="R285" s="63">
        <f t="shared" si="25"/>
        <v>0</v>
      </c>
      <c r="S285" s="48"/>
    </row>
    <row r="286" spans="2:19" ht="14.25" customHeight="1" outlineLevel="1" x14ac:dyDescent="0.25">
      <c r="B286" s="5" t="e">
        <f>#REF!</f>
        <v>#REF!</v>
      </c>
      <c r="C286" s="67" t="e">
        <f>#REF!</f>
        <v>#REF!</v>
      </c>
      <c r="D286" s="11" t="e">
        <f t="shared" si="26"/>
        <v>#REF!</v>
      </c>
      <c r="E286" s="11" t="e">
        <f>#REF!</f>
        <v>#REF!</v>
      </c>
      <c r="F286" s="11" t="e">
        <f>#REF!</f>
        <v>#REF!</v>
      </c>
      <c r="G286" s="11" t="e">
        <f>#REF!</f>
        <v>#REF!</v>
      </c>
      <c r="H286" s="69" t="str">
        <f>IFERROR(VLOOKUP($B286,#REF!,6,FALSE),"")</f>
        <v/>
      </c>
      <c r="I286" s="32"/>
      <c r="J286" s="33"/>
      <c r="K286" s="33"/>
      <c r="L286" s="34"/>
      <c r="M286" s="61"/>
      <c r="N286" s="61"/>
      <c r="O286" s="36"/>
      <c r="P286" s="46"/>
      <c r="Q286" s="48" t="e">
        <f t="shared" si="24"/>
        <v>#REF!</v>
      </c>
      <c r="R286" s="63">
        <f t="shared" si="25"/>
        <v>0</v>
      </c>
      <c r="S286" s="48"/>
    </row>
    <row r="287" spans="2:19" ht="14.25" customHeight="1" outlineLevel="1" x14ac:dyDescent="0.25">
      <c r="B287" s="5" t="e">
        <f>#REF!</f>
        <v>#REF!</v>
      </c>
      <c r="C287" s="67" t="e">
        <f>#REF!</f>
        <v>#REF!</v>
      </c>
      <c r="D287" s="11" t="e">
        <f t="shared" si="26"/>
        <v>#REF!</v>
      </c>
      <c r="E287" s="11" t="e">
        <f>#REF!</f>
        <v>#REF!</v>
      </c>
      <c r="F287" s="11" t="e">
        <f>#REF!</f>
        <v>#REF!</v>
      </c>
      <c r="G287" s="11" t="e">
        <f>#REF!</f>
        <v>#REF!</v>
      </c>
      <c r="H287" s="69" t="str">
        <f>IFERROR(VLOOKUP($B287,#REF!,6,FALSE),"")</f>
        <v/>
      </c>
      <c r="I287" s="32"/>
      <c r="J287" s="33"/>
      <c r="K287" s="33"/>
      <c r="L287" s="34"/>
      <c r="M287" s="61"/>
      <c r="N287" s="61"/>
      <c r="O287" s="36"/>
      <c r="P287" s="46"/>
      <c r="Q287" s="48" t="e">
        <f t="shared" si="24"/>
        <v>#REF!</v>
      </c>
      <c r="R287" s="63">
        <f t="shared" si="25"/>
        <v>0</v>
      </c>
      <c r="S287" s="48"/>
    </row>
    <row r="288" spans="2:19" ht="14.25" customHeight="1" outlineLevel="1" x14ac:dyDescent="0.25">
      <c r="B288" s="5" t="e">
        <f>#REF!</f>
        <v>#REF!</v>
      </c>
      <c r="C288" s="67" t="e">
        <f>#REF!</f>
        <v>#REF!</v>
      </c>
      <c r="D288" s="11" t="e">
        <f t="shared" si="26"/>
        <v>#REF!</v>
      </c>
      <c r="E288" s="11" t="e">
        <f>#REF!</f>
        <v>#REF!</v>
      </c>
      <c r="F288" s="11" t="e">
        <f>#REF!</f>
        <v>#REF!</v>
      </c>
      <c r="G288" s="11" t="e">
        <f>#REF!</f>
        <v>#REF!</v>
      </c>
      <c r="H288" s="69" t="str">
        <f>IFERROR(VLOOKUP($B288,#REF!,6,FALSE),"")</f>
        <v/>
      </c>
      <c r="I288" s="32"/>
      <c r="J288" s="33"/>
      <c r="K288" s="33"/>
      <c r="L288" s="34"/>
      <c r="M288" s="61"/>
      <c r="N288" s="61"/>
      <c r="O288" s="36"/>
      <c r="P288" s="46"/>
      <c r="Q288" s="48" t="e">
        <f t="shared" si="24"/>
        <v>#REF!</v>
      </c>
      <c r="R288" s="63">
        <f t="shared" si="25"/>
        <v>0</v>
      </c>
      <c r="S288" s="48"/>
    </row>
    <row r="289" spans="2:19" ht="14.25" customHeight="1" outlineLevel="1" x14ac:dyDescent="0.25">
      <c r="B289" s="5" t="e">
        <f>#REF!</f>
        <v>#REF!</v>
      </c>
      <c r="C289" s="67" t="e">
        <f>#REF!</f>
        <v>#REF!</v>
      </c>
      <c r="D289" s="11" t="e">
        <f t="shared" si="26"/>
        <v>#REF!</v>
      </c>
      <c r="E289" s="11" t="e">
        <f>#REF!</f>
        <v>#REF!</v>
      </c>
      <c r="F289" s="11" t="e">
        <f>#REF!</f>
        <v>#REF!</v>
      </c>
      <c r="G289" s="11" t="e">
        <f>#REF!</f>
        <v>#REF!</v>
      </c>
      <c r="H289" s="69" t="str">
        <f>IFERROR(VLOOKUP($B289,#REF!,6,FALSE),"")</f>
        <v/>
      </c>
      <c r="I289" s="32"/>
      <c r="J289" s="33"/>
      <c r="K289" s="33"/>
      <c r="L289" s="34"/>
      <c r="M289" s="61"/>
      <c r="N289" s="61"/>
      <c r="O289" s="36"/>
      <c r="P289" s="46"/>
      <c r="Q289" s="48" t="e">
        <f t="shared" si="24"/>
        <v>#REF!</v>
      </c>
      <c r="R289" s="63">
        <f t="shared" si="25"/>
        <v>0</v>
      </c>
      <c r="S289" s="48"/>
    </row>
    <row r="290" spans="2:19" ht="14.25" customHeight="1" outlineLevel="1" x14ac:dyDescent="0.25">
      <c r="B290" s="5" t="e">
        <f>#REF!</f>
        <v>#REF!</v>
      </c>
      <c r="C290" s="67" t="e">
        <f>#REF!</f>
        <v>#REF!</v>
      </c>
      <c r="D290" s="11" t="e">
        <f t="shared" si="26"/>
        <v>#REF!</v>
      </c>
      <c r="E290" s="11" t="e">
        <f>#REF!</f>
        <v>#REF!</v>
      </c>
      <c r="F290" s="11" t="e">
        <f>#REF!</f>
        <v>#REF!</v>
      </c>
      <c r="G290" s="11" t="e">
        <f>#REF!</f>
        <v>#REF!</v>
      </c>
      <c r="H290" s="69" t="str">
        <f>IFERROR(VLOOKUP($B290,#REF!,6,FALSE),"")</f>
        <v/>
      </c>
      <c r="I290" s="32"/>
      <c r="J290" s="33"/>
      <c r="K290" s="33"/>
      <c r="L290" s="34"/>
      <c r="M290" s="61"/>
      <c r="N290" s="61"/>
      <c r="O290" s="36"/>
      <c r="P290" s="46"/>
      <c r="Q290" s="48" t="e">
        <f t="shared" si="24"/>
        <v>#REF!</v>
      </c>
      <c r="R290" s="63">
        <f t="shared" si="25"/>
        <v>0</v>
      </c>
      <c r="S290" s="48"/>
    </row>
    <row r="291" spans="2:19" ht="14.25" customHeight="1" outlineLevel="1" x14ac:dyDescent="0.25">
      <c r="B291" s="5" t="e">
        <f>#REF!</f>
        <v>#REF!</v>
      </c>
      <c r="C291" s="67" t="e">
        <f>#REF!</f>
        <v>#REF!</v>
      </c>
      <c r="D291" s="11" t="e">
        <f t="shared" si="26"/>
        <v>#REF!</v>
      </c>
      <c r="E291" s="11" t="e">
        <f>#REF!</f>
        <v>#REF!</v>
      </c>
      <c r="F291" s="11" t="e">
        <f>#REF!</f>
        <v>#REF!</v>
      </c>
      <c r="G291" s="11" t="e">
        <f>#REF!</f>
        <v>#REF!</v>
      </c>
      <c r="H291" s="69" t="str">
        <f>IFERROR(VLOOKUP($B291,#REF!,6,FALSE),"")</f>
        <v/>
      </c>
      <c r="I291" s="32"/>
      <c r="J291" s="33"/>
      <c r="K291" s="33"/>
      <c r="L291" s="34"/>
      <c r="M291" s="61"/>
      <c r="N291" s="61"/>
      <c r="O291" s="36"/>
      <c r="P291" s="46"/>
      <c r="Q291" s="48" t="e">
        <f t="shared" si="24"/>
        <v>#REF!</v>
      </c>
      <c r="R291" s="63">
        <f t="shared" si="25"/>
        <v>0</v>
      </c>
      <c r="S291" s="48"/>
    </row>
    <row r="292" spans="2:19" ht="14.25" customHeight="1" outlineLevel="1" x14ac:dyDescent="0.25">
      <c r="B292" s="5" t="e">
        <f>#REF!</f>
        <v>#REF!</v>
      </c>
      <c r="C292" s="67" t="e">
        <f>#REF!</f>
        <v>#REF!</v>
      </c>
      <c r="D292" s="11" t="e">
        <f t="shared" si="26"/>
        <v>#REF!</v>
      </c>
      <c r="E292" s="11" t="e">
        <f>#REF!</f>
        <v>#REF!</v>
      </c>
      <c r="F292" s="11" t="e">
        <f>#REF!</f>
        <v>#REF!</v>
      </c>
      <c r="G292" s="11" t="e">
        <f>#REF!</f>
        <v>#REF!</v>
      </c>
      <c r="H292" s="69" t="str">
        <f>IFERROR(VLOOKUP($B292,#REF!,6,FALSE),"")</f>
        <v/>
      </c>
      <c r="I292" s="32"/>
      <c r="J292" s="33"/>
      <c r="K292" s="33"/>
      <c r="L292" s="34"/>
      <c r="M292" s="61"/>
      <c r="N292" s="61"/>
      <c r="O292" s="36"/>
      <c r="P292" s="46"/>
      <c r="Q292" s="48" t="e">
        <f t="shared" si="24"/>
        <v>#REF!</v>
      </c>
      <c r="R292" s="63">
        <f t="shared" si="25"/>
        <v>0</v>
      </c>
      <c r="S292" s="48"/>
    </row>
    <row r="293" spans="2:19" ht="14.25" customHeight="1" outlineLevel="1" thickBot="1" x14ac:dyDescent="0.3">
      <c r="B293" s="50"/>
      <c r="C293" s="68"/>
      <c r="D293" s="51"/>
      <c r="E293" s="51"/>
      <c r="F293" s="51"/>
      <c r="G293" s="51"/>
      <c r="H293" s="51"/>
      <c r="I293" s="52"/>
      <c r="J293" s="52"/>
      <c r="K293" s="52"/>
      <c r="L293" s="52"/>
      <c r="M293" s="62"/>
      <c r="N293" s="62"/>
      <c r="O293" s="55"/>
      <c r="P293" s="56"/>
      <c r="Q293" s="48">
        <f t="shared" si="24"/>
        <v>0</v>
      </c>
      <c r="R293" s="63">
        <f t="shared" si="25"/>
        <v>0</v>
      </c>
      <c r="S293" s="48"/>
    </row>
    <row r="294" spans="2:19" ht="17.25" customHeight="1" thickBot="1" x14ac:dyDescent="0.3">
      <c r="B294" s="515" t="e">
        <f>+#REF!</f>
        <v>#REF!</v>
      </c>
      <c r="C294" s="516"/>
      <c r="D294" s="517"/>
      <c r="E294" s="517"/>
      <c r="F294" s="517"/>
      <c r="G294" s="518"/>
      <c r="H294" s="72" t="str">
        <f>IFERROR(VLOOKUP($B294,#REF!,6,FALSE),"")</f>
        <v/>
      </c>
      <c r="I294" s="57"/>
      <c r="J294" s="53"/>
      <c r="K294" s="53"/>
      <c r="L294" s="54"/>
      <c r="M294" s="59"/>
      <c r="N294" s="59"/>
      <c r="O294" s="41"/>
      <c r="P294" s="44"/>
      <c r="Q294" s="48" t="e">
        <f t="shared" si="24"/>
        <v>#REF!</v>
      </c>
      <c r="R294" s="63">
        <f t="shared" si="25"/>
        <v>0</v>
      </c>
      <c r="S294" s="48"/>
    </row>
    <row r="295" spans="2:19" ht="14.25" customHeight="1" outlineLevel="1" x14ac:dyDescent="0.25">
      <c r="B295" s="38" t="e">
        <f>#REF!</f>
        <v>#REF!</v>
      </c>
      <c r="C295" s="66" t="e">
        <f>#REF!</f>
        <v>#REF!</v>
      </c>
      <c r="D295" s="39" t="e">
        <f>+B294</f>
        <v>#REF!</v>
      </c>
      <c r="E295" s="39" t="e">
        <f>#REF!</f>
        <v>#REF!</v>
      </c>
      <c r="F295" s="39" t="e">
        <f>#REF!</f>
        <v>#REF!</v>
      </c>
      <c r="G295" s="39" t="e">
        <f>#REF!</f>
        <v>#REF!</v>
      </c>
      <c r="H295" s="70" t="str">
        <f>IFERROR(VLOOKUP($B295,#REF!,6,FALSE),"")</f>
        <v/>
      </c>
      <c r="I295" s="26"/>
      <c r="J295" s="27"/>
      <c r="K295" s="27"/>
      <c r="L295" s="28"/>
      <c r="M295" s="60"/>
      <c r="N295" s="60"/>
      <c r="O295" s="30"/>
      <c r="P295" s="45"/>
      <c r="Q295" s="48" t="e">
        <f t="shared" si="24"/>
        <v>#REF!</v>
      </c>
      <c r="R295" s="63">
        <f t="shared" si="25"/>
        <v>0</v>
      </c>
      <c r="S295" s="48"/>
    </row>
    <row r="296" spans="2:19" ht="14.25" customHeight="1" outlineLevel="1" x14ac:dyDescent="0.25">
      <c r="B296" s="5" t="e">
        <f>#REF!</f>
        <v>#REF!</v>
      </c>
      <c r="C296" s="67" t="e">
        <f>#REF!</f>
        <v>#REF!</v>
      </c>
      <c r="D296" s="11" t="e">
        <f>+D295</f>
        <v>#REF!</v>
      </c>
      <c r="E296" s="11" t="e">
        <f>#REF!</f>
        <v>#REF!</v>
      </c>
      <c r="F296" s="11" t="e">
        <f>#REF!</f>
        <v>#REF!</v>
      </c>
      <c r="G296" s="11" t="e">
        <f>#REF!</f>
        <v>#REF!</v>
      </c>
      <c r="H296" s="69" t="str">
        <f>IFERROR(VLOOKUP($B296,#REF!,6,FALSE),"")</f>
        <v/>
      </c>
      <c r="I296" s="32"/>
      <c r="J296" s="33"/>
      <c r="K296" s="33"/>
      <c r="L296" s="34"/>
      <c r="M296" s="61"/>
      <c r="N296" s="61"/>
      <c r="O296" s="36"/>
      <c r="P296" s="46"/>
      <c r="Q296" s="48" t="e">
        <f t="shared" si="24"/>
        <v>#REF!</v>
      </c>
      <c r="R296" s="63">
        <f t="shared" si="25"/>
        <v>0</v>
      </c>
      <c r="S296" s="48"/>
    </row>
    <row r="297" spans="2:19" ht="14.25" customHeight="1" outlineLevel="1" x14ac:dyDescent="0.25">
      <c r="B297" s="5" t="e">
        <f>#REF!</f>
        <v>#REF!</v>
      </c>
      <c r="C297" s="67" t="e">
        <f>#REF!</f>
        <v>#REF!</v>
      </c>
      <c r="D297" s="11" t="e">
        <f t="shared" ref="D297:D309" si="27">+D296</f>
        <v>#REF!</v>
      </c>
      <c r="E297" s="11" t="e">
        <f>#REF!</f>
        <v>#REF!</v>
      </c>
      <c r="F297" s="11" t="e">
        <f>#REF!</f>
        <v>#REF!</v>
      </c>
      <c r="G297" s="11" t="e">
        <f>#REF!</f>
        <v>#REF!</v>
      </c>
      <c r="H297" s="69" t="str">
        <f>IFERROR(VLOOKUP($B297,#REF!,6,FALSE),"")</f>
        <v/>
      </c>
      <c r="I297" s="32"/>
      <c r="J297" s="33"/>
      <c r="K297" s="33"/>
      <c r="L297" s="34"/>
      <c r="M297" s="61"/>
      <c r="N297" s="61"/>
      <c r="O297" s="36"/>
      <c r="P297" s="46"/>
      <c r="Q297" s="48" t="e">
        <f t="shared" si="24"/>
        <v>#REF!</v>
      </c>
      <c r="R297" s="63">
        <f t="shared" si="25"/>
        <v>0</v>
      </c>
      <c r="S297" s="48"/>
    </row>
    <row r="298" spans="2:19" ht="14.25" customHeight="1" outlineLevel="1" x14ac:dyDescent="0.25">
      <c r="B298" s="5" t="e">
        <f>#REF!</f>
        <v>#REF!</v>
      </c>
      <c r="C298" s="67" t="e">
        <f>#REF!</f>
        <v>#REF!</v>
      </c>
      <c r="D298" s="11" t="e">
        <f t="shared" si="27"/>
        <v>#REF!</v>
      </c>
      <c r="E298" s="11" t="e">
        <f>#REF!</f>
        <v>#REF!</v>
      </c>
      <c r="F298" s="11" t="e">
        <f>#REF!</f>
        <v>#REF!</v>
      </c>
      <c r="G298" s="11" t="e">
        <f>#REF!</f>
        <v>#REF!</v>
      </c>
      <c r="H298" s="69" t="str">
        <f>IFERROR(VLOOKUP($B298,#REF!,6,FALSE),"")</f>
        <v/>
      </c>
      <c r="I298" s="32"/>
      <c r="J298" s="33"/>
      <c r="K298" s="33"/>
      <c r="L298" s="34"/>
      <c r="M298" s="61"/>
      <c r="N298" s="61"/>
      <c r="O298" s="36"/>
      <c r="P298" s="46"/>
      <c r="Q298" s="48" t="e">
        <f t="shared" si="24"/>
        <v>#REF!</v>
      </c>
      <c r="R298" s="63">
        <f t="shared" si="25"/>
        <v>0</v>
      </c>
      <c r="S298" s="48"/>
    </row>
    <row r="299" spans="2:19" ht="14.25" customHeight="1" outlineLevel="1" x14ac:dyDescent="0.25">
      <c r="B299" s="5" t="e">
        <f>#REF!</f>
        <v>#REF!</v>
      </c>
      <c r="C299" s="67" t="e">
        <f>#REF!</f>
        <v>#REF!</v>
      </c>
      <c r="D299" s="11" t="e">
        <f t="shared" si="27"/>
        <v>#REF!</v>
      </c>
      <c r="E299" s="11" t="e">
        <f>#REF!</f>
        <v>#REF!</v>
      </c>
      <c r="F299" s="11" t="e">
        <f>#REF!</f>
        <v>#REF!</v>
      </c>
      <c r="G299" s="11" t="e">
        <f>#REF!</f>
        <v>#REF!</v>
      </c>
      <c r="H299" s="69" t="str">
        <f>IFERROR(VLOOKUP($B299,#REF!,6,FALSE),"")</f>
        <v/>
      </c>
      <c r="I299" s="32"/>
      <c r="J299" s="33"/>
      <c r="K299" s="33"/>
      <c r="L299" s="34"/>
      <c r="M299" s="61"/>
      <c r="N299" s="61"/>
      <c r="O299" s="36"/>
      <c r="P299" s="46"/>
      <c r="Q299" s="48" t="e">
        <f t="shared" si="24"/>
        <v>#REF!</v>
      </c>
      <c r="R299" s="63">
        <f t="shared" si="25"/>
        <v>0</v>
      </c>
      <c r="S299" s="48"/>
    </row>
    <row r="300" spans="2:19" ht="14.25" customHeight="1" outlineLevel="1" x14ac:dyDescent="0.25">
      <c r="B300" s="5" t="e">
        <f>#REF!</f>
        <v>#REF!</v>
      </c>
      <c r="C300" s="67" t="e">
        <f>#REF!</f>
        <v>#REF!</v>
      </c>
      <c r="D300" s="11" t="e">
        <f t="shared" si="27"/>
        <v>#REF!</v>
      </c>
      <c r="E300" s="11" t="e">
        <f>#REF!</f>
        <v>#REF!</v>
      </c>
      <c r="F300" s="11" t="e">
        <f>#REF!</f>
        <v>#REF!</v>
      </c>
      <c r="G300" s="11" t="e">
        <f>#REF!</f>
        <v>#REF!</v>
      </c>
      <c r="H300" s="69" t="str">
        <f>IFERROR(VLOOKUP($B300,#REF!,6,FALSE),"")</f>
        <v/>
      </c>
      <c r="I300" s="32"/>
      <c r="J300" s="33"/>
      <c r="K300" s="33"/>
      <c r="L300" s="34"/>
      <c r="M300" s="61"/>
      <c r="N300" s="61"/>
      <c r="O300" s="36"/>
      <c r="P300" s="46"/>
      <c r="Q300" s="48" t="e">
        <f t="shared" si="24"/>
        <v>#REF!</v>
      </c>
      <c r="R300" s="63">
        <f t="shared" si="25"/>
        <v>0</v>
      </c>
      <c r="S300" s="48"/>
    </row>
    <row r="301" spans="2:19" ht="14.25" customHeight="1" outlineLevel="1" x14ac:dyDescent="0.25">
      <c r="B301" s="5" t="e">
        <f>#REF!</f>
        <v>#REF!</v>
      </c>
      <c r="C301" s="67" t="e">
        <f>#REF!</f>
        <v>#REF!</v>
      </c>
      <c r="D301" s="11" t="e">
        <f t="shared" si="27"/>
        <v>#REF!</v>
      </c>
      <c r="E301" s="11" t="e">
        <f>#REF!</f>
        <v>#REF!</v>
      </c>
      <c r="F301" s="11" t="e">
        <f>#REF!</f>
        <v>#REF!</v>
      </c>
      <c r="G301" s="11" t="e">
        <f>#REF!</f>
        <v>#REF!</v>
      </c>
      <c r="H301" s="69" t="str">
        <f>IFERROR(VLOOKUP($B301,#REF!,6,FALSE),"")</f>
        <v/>
      </c>
      <c r="I301" s="32"/>
      <c r="J301" s="33"/>
      <c r="K301" s="33"/>
      <c r="L301" s="34"/>
      <c r="M301" s="61"/>
      <c r="N301" s="61"/>
      <c r="O301" s="36"/>
      <c r="P301" s="46"/>
      <c r="Q301" s="48" t="e">
        <f t="shared" si="24"/>
        <v>#REF!</v>
      </c>
      <c r="R301" s="63">
        <f t="shared" si="25"/>
        <v>0</v>
      </c>
      <c r="S301" s="48"/>
    </row>
    <row r="302" spans="2:19" ht="14.25" customHeight="1" outlineLevel="1" x14ac:dyDescent="0.25">
      <c r="B302" s="5" t="e">
        <f>#REF!</f>
        <v>#REF!</v>
      </c>
      <c r="C302" s="67" t="e">
        <f>#REF!</f>
        <v>#REF!</v>
      </c>
      <c r="D302" s="11" t="e">
        <f t="shared" si="27"/>
        <v>#REF!</v>
      </c>
      <c r="E302" s="11" t="e">
        <f>#REF!</f>
        <v>#REF!</v>
      </c>
      <c r="F302" s="11" t="e">
        <f>#REF!</f>
        <v>#REF!</v>
      </c>
      <c r="G302" s="11" t="e">
        <f>#REF!</f>
        <v>#REF!</v>
      </c>
      <c r="H302" s="69" t="str">
        <f>IFERROR(VLOOKUP($B302,#REF!,6,FALSE),"")</f>
        <v/>
      </c>
      <c r="I302" s="32"/>
      <c r="J302" s="33"/>
      <c r="K302" s="33"/>
      <c r="L302" s="34"/>
      <c r="M302" s="61"/>
      <c r="N302" s="61"/>
      <c r="O302" s="36"/>
      <c r="P302" s="46"/>
      <c r="Q302" s="48" t="e">
        <f t="shared" si="24"/>
        <v>#REF!</v>
      </c>
      <c r="R302" s="63">
        <f t="shared" si="25"/>
        <v>0</v>
      </c>
      <c r="S302" s="48"/>
    </row>
    <row r="303" spans="2:19" ht="14.25" customHeight="1" outlineLevel="1" x14ac:dyDescent="0.25">
      <c r="B303" s="5" t="e">
        <f>#REF!</f>
        <v>#REF!</v>
      </c>
      <c r="C303" s="67" t="e">
        <f>#REF!</f>
        <v>#REF!</v>
      </c>
      <c r="D303" s="11" t="e">
        <f t="shared" si="27"/>
        <v>#REF!</v>
      </c>
      <c r="E303" s="11" t="e">
        <f>#REF!</f>
        <v>#REF!</v>
      </c>
      <c r="F303" s="11" t="e">
        <f>#REF!</f>
        <v>#REF!</v>
      </c>
      <c r="G303" s="11" t="e">
        <f>#REF!</f>
        <v>#REF!</v>
      </c>
      <c r="H303" s="69" t="str">
        <f>IFERROR(VLOOKUP($B303,#REF!,6,FALSE),"")</f>
        <v/>
      </c>
      <c r="I303" s="32"/>
      <c r="J303" s="33"/>
      <c r="K303" s="33"/>
      <c r="L303" s="34"/>
      <c r="M303" s="61"/>
      <c r="N303" s="61"/>
      <c r="O303" s="36"/>
      <c r="P303" s="46"/>
      <c r="Q303" s="48" t="e">
        <f t="shared" si="24"/>
        <v>#REF!</v>
      </c>
      <c r="R303" s="63">
        <f t="shared" si="25"/>
        <v>0</v>
      </c>
      <c r="S303" s="48"/>
    </row>
    <row r="304" spans="2:19" ht="14.25" customHeight="1" outlineLevel="1" x14ac:dyDescent="0.25">
      <c r="B304" s="5" t="e">
        <f>#REF!</f>
        <v>#REF!</v>
      </c>
      <c r="C304" s="67" t="e">
        <f>#REF!</f>
        <v>#REF!</v>
      </c>
      <c r="D304" s="11" t="e">
        <f t="shared" si="27"/>
        <v>#REF!</v>
      </c>
      <c r="E304" s="11" t="e">
        <f>#REF!</f>
        <v>#REF!</v>
      </c>
      <c r="F304" s="11" t="e">
        <f>#REF!</f>
        <v>#REF!</v>
      </c>
      <c r="G304" s="11" t="e">
        <f>#REF!</f>
        <v>#REF!</v>
      </c>
      <c r="H304" s="69" t="str">
        <f>IFERROR(VLOOKUP($B304,#REF!,6,FALSE),"")</f>
        <v/>
      </c>
      <c r="I304" s="32"/>
      <c r="J304" s="33"/>
      <c r="K304" s="33"/>
      <c r="L304" s="34"/>
      <c r="M304" s="61"/>
      <c r="N304" s="61"/>
      <c r="O304" s="36"/>
      <c r="P304" s="46"/>
      <c r="Q304" s="48" t="e">
        <f t="shared" si="24"/>
        <v>#REF!</v>
      </c>
      <c r="R304" s="63">
        <f t="shared" si="25"/>
        <v>0</v>
      </c>
      <c r="S304" s="48"/>
    </row>
    <row r="305" spans="2:19" ht="14.25" customHeight="1" outlineLevel="1" x14ac:dyDescent="0.25">
      <c r="B305" s="5" t="e">
        <f>#REF!</f>
        <v>#REF!</v>
      </c>
      <c r="C305" s="67" t="e">
        <f>#REF!</f>
        <v>#REF!</v>
      </c>
      <c r="D305" s="11" t="e">
        <f t="shared" si="27"/>
        <v>#REF!</v>
      </c>
      <c r="E305" s="11" t="e">
        <f>#REF!</f>
        <v>#REF!</v>
      </c>
      <c r="F305" s="11" t="e">
        <f>#REF!</f>
        <v>#REF!</v>
      </c>
      <c r="G305" s="11" t="e">
        <f>#REF!</f>
        <v>#REF!</v>
      </c>
      <c r="H305" s="69" t="str">
        <f>IFERROR(VLOOKUP($B305,#REF!,6,FALSE),"")</f>
        <v/>
      </c>
      <c r="I305" s="32"/>
      <c r="J305" s="33"/>
      <c r="K305" s="33"/>
      <c r="L305" s="34"/>
      <c r="M305" s="61"/>
      <c r="N305" s="61"/>
      <c r="O305" s="36"/>
      <c r="P305" s="46"/>
      <c r="Q305" s="48" t="e">
        <f t="shared" si="24"/>
        <v>#REF!</v>
      </c>
      <c r="R305" s="63">
        <f t="shared" si="25"/>
        <v>0</v>
      </c>
      <c r="S305" s="48"/>
    </row>
    <row r="306" spans="2:19" ht="14.25" customHeight="1" outlineLevel="1" x14ac:dyDescent="0.25">
      <c r="B306" s="5" t="e">
        <f>#REF!</f>
        <v>#REF!</v>
      </c>
      <c r="C306" s="67" t="e">
        <f>#REF!</f>
        <v>#REF!</v>
      </c>
      <c r="D306" s="11" t="e">
        <f t="shared" si="27"/>
        <v>#REF!</v>
      </c>
      <c r="E306" s="11" t="e">
        <f>#REF!</f>
        <v>#REF!</v>
      </c>
      <c r="F306" s="11" t="e">
        <f>#REF!</f>
        <v>#REF!</v>
      </c>
      <c r="G306" s="11" t="e">
        <f>#REF!</f>
        <v>#REF!</v>
      </c>
      <c r="H306" s="69" t="str">
        <f>IFERROR(VLOOKUP($B306,#REF!,6,FALSE),"")</f>
        <v/>
      </c>
      <c r="I306" s="32"/>
      <c r="J306" s="33"/>
      <c r="K306" s="33"/>
      <c r="L306" s="34"/>
      <c r="M306" s="61"/>
      <c r="N306" s="61"/>
      <c r="O306" s="36"/>
      <c r="P306" s="46"/>
      <c r="Q306" s="48" t="e">
        <f t="shared" si="24"/>
        <v>#REF!</v>
      </c>
      <c r="R306" s="63">
        <f t="shared" si="25"/>
        <v>0</v>
      </c>
      <c r="S306" s="48"/>
    </row>
    <row r="307" spans="2:19" ht="14.25" customHeight="1" outlineLevel="1" x14ac:dyDescent="0.25">
      <c r="B307" s="5" t="e">
        <f>#REF!</f>
        <v>#REF!</v>
      </c>
      <c r="C307" s="67" t="e">
        <f>#REF!</f>
        <v>#REF!</v>
      </c>
      <c r="D307" s="11" t="e">
        <f t="shared" si="27"/>
        <v>#REF!</v>
      </c>
      <c r="E307" s="11" t="e">
        <f>#REF!</f>
        <v>#REF!</v>
      </c>
      <c r="F307" s="11" t="e">
        <f>#REF!</f>
        <v>#REF!</v>
      </c>
      <c r="G307" s="11" t="e">
        <f>#REF!</f>
        <v>#REF!</v>
      </c>
      <c r="H307" s="69" t="str">
        <f>IFERROR(VLOOKUP($B307,#REF!,6,FALSE),"")</f>
        <v/>
      </c>
      <c r="I307" s="32"/>
      <c r="J307" s="33"/>
      <c r="K307" s="33"/>
      <c r="L307" s="34"/>
      <c r="M307" s="61"/>
      <c r="N307" s="61"/>
      <c r="O307" s="36"/>
      <c r="P307" s="46"/>
      <c r="Q307" s="48" t="e">
        <f t="shared" si="24"/>
        <v>#REF!</v>
      </c>
      <c r="R307" s="63">
        <f t="shared" si="25"/>
        <v>0</v>
      </c>
      <c r="S307" s="48"/>
    </row>
    <row r="308" spans="2:19" ht="14.25" customHeight="1" outlineLevel="1" x14ac:dyDescent="0.25">
      <c r="B308" s="5" t="e">
        <f>#REF!</f>
        <v>#REF!</v>
      </c>
      <c r="C308" s="67" t="e">
        <f>#REF!</f>
        <v>#REF!</v>
      </c>
      <c r="D308" s="11" t="e">
        <f t="shared" si="27"/>
        <v>#REF!</v>
      </c>
      <c r="E308" s="11" t="e">
        <f>#REF!</f>
        <v>#REF!</v>
      </c>
      <c r="F308" s="11" t="e">
        <f>#REF!</f>
        <v>#REF!</v>
      </c>
      <c r="G308" s="11" t="e">
        <f>#REF!</f>
        <v>#REF!</v>
      </c>
      <c r="H308" s="69" t="str">
        <f>IFERROR(VLOOKUP($B308,#REF!,6,FALSE),"")</f>
        <v/>
      </c>
      <c r="I308" s="32"/>
      <c r="J308" s="33"/>
      <c r="K308" s="33"/>
      <c r="L308" s="34"/>
      <c r="M308" s="61"/>
      <c r="N308" s="61"/>
      <c r="O308" s="36"/>
      <c r="P308" s="46"/>
      <c r="Q308" s="48" t="e">
        <f t="shared" si="24"/>
        <v>#REF!</v>
      </c>
      <c r="R308" s="63">
        <f t="shared" si="25"/>
        <v>0</v>
      </c>
      <c r="S308" s="48"/>
    </row>
    <row r="309" spans="2:19" ht="14.25" customHeight="1" outlineLevel="1" x14ac:dyDescent="0.25">
      <c r="B309" s="5" t="e">
        <f>#REF!</f>
        <v>#REF!</v>
      </c>
      <c r="C309" s="67" t="e">
        <f>#REF!</f>
        <v>#REF!</v>
      </c>
      <c r="D309" s="11" t="e">
        <f t="shared" si="27"/>
        <v>#REF!</v>
      </c>
      <c r="E309" s="11" t="e">
        <f>#REF!</f>
        <v>#REF!</v>
      </c>
      <c r="F309" s="11" t="e">
        <f>#REF!</f>
        <v>#REF!</v>
      </c>
      <c r="G309" s="11" t="e">
        <f>#REF!</f>
        <v>#REF!</v>
      </c>
      <c r="H309" s="69" t="str">
        <f>IFERROR(VLOOKUP($B309,#REF!,6,FALSE),"")</f>
        <v/>
      </c>
      <c r="I309" s="32"/>
      <c r="J309" s="33"/>
      <c r="K309" s="33"/>
      <c r="L309" s="34"/>
      <c r="M309" s="61"/>
      <c r="N309" s="61"/>
      <c r="O309" s="36"/>
      <c r="P309" s="46"/>
      <c r="Q309" s="48" t="e">
        <f t="shared" si="24"/>
        <v>#REF!</v>
      </c>
      <c r="R309" s="63">
        <f t="shared" si="25"/>
        <v>0</v>
      </c>
      <c r="S309" s="48"/>
    </row>
    <row r="310" spans="2:19" ht="14.25" customHeight="1" outlineLevel="1" thickBot="1" x14ac:dyDescent="0.3">
      <c r="B310" s="50"/>
      <c r="C310" s="68"/>
      <c r="D310" s="51"/>
      <c r="E310" s="51"/>
      <c r="F310" s="51"/>
      <c r="G310" s="51"/>
      <c r="H310" s="51"/>
      <c r="I310" s="52"/>
      <c r="J310" s="52"/>
      <c r="K310" s="52"/>
      <c r="L310" s="52"/>
      <c r="M310" s="62"/>
      <c r="N310" s="62"/>
      <c r="O310" s="55"/>
      <c r="P310" s="56"/>
      <c r="Q310" s="48">
        <f t="shared" si="24"/>
        <v>0</v>
      </c>
      <c r="R310" s="63">
        <f t="shared" si="25"/>
        <v>0</v>
      </c>
      <c r="S310" s="48"/>
    </row>
    <row r="311" spans="2:19" ht="17.25" customHeight="1" thickBot="1" x14ac:dyDescent="0.3">
      <c r="B311" s="515" t="e">
        <f>+#REF!</f>
        <v>#REF!</v>
      </c>
      <c r="C311" s="516"/>
      <c r="D311" s="517"/>
      <c r="E311" s="517"/>
      <c r="F311" s="517"/>
      <c r="G311" s="518"/>
      <c r="H311" s="72" t="str">
        <f>IFERROR(VLOOKUP($B311,#REF!,6,FALSE),"")</f>
        <v/>
      </c>
      <c r="I311" s="57"/>
      <c r="J311" s="53"/>
      <c r="K311" s="53"/>
      <c r="L311" s="54"/>
      <c r="M311" s="59"/>
      <c r="N311" s="59"/>
      <c r="O311" s="41"/>
      <c r="P311" s="44"/>
      <c r="Q311" s="48" t="e">
        <f t="shared" si="24"/>
        <v>#REF!</v>
      </c>
      <c r="R311" s="63">
        <f t="shared" si="25"/>
        <v>0</v>
      </c>
      <c r="S311" s="48"/>
    </row>
    <row r="312" spans="2:19" ht="14.25" customHeight="1" outlineLevel="1" x14ac:dyDescent="0.25">
      <c r="B312" s="38" t="e">
        <f>#REF!</f>
        <v>#REF!</v>
      </c>
      <c r="C312" s="66" t="e">
        <f>#REF!</f>
        <v>#REF!</v>
      </c>
      <c r="D312" s="39" t="e">
        <f>+B311</f>
        <v>#REF!</v>
      </c>
      <c r="E312" s="39" t="e">
        <f>#REF!</f>
        <v>#REF!</v>
      </c>
      <c r="F312" s="39" t="e">
        <f>#REF!</f>
        <v>#REF!</v>
      </c>
      <c r="G312" s="39" t="e">
        <f>#REF!</f>
        <v>#REF!</v>
      </c>
      <c r="H312" s="70" t="str">
        <f>IFERROR(VLOOKUP($B312,#REF!,6,FALSE),"")</f>
        <v/>
      </c>
      <c r="I312" s="26"/>
      <c r="J312" s="27"/>
      <c r="K312" s="27"/>
      <c r="L312" s="28"/>
      <c r="M312" s="60"/>
      <c r="N312" s="60"/>
      <c r="O312" s="30"/>
      <c r="P312" s="45"/>
      <c r="Q312" s="48" t="e">
        <f t="shared" si="24"/>
        <v>#REF!</v>
      </c>
      <c r="R312" s="63">
        <f t="shared" si="25"/>
        <v>0</v>
      </c>
      <c r="S312" s="48"/>
    </row>
    <row r="313" spans="2:19" ht="14.25" customHeight="1" outlineLevel="1" x14ac:dyDescent="0.25">
      <c r="B313" s="5" t="e">
        <f>#REF!</f>
        <v>#REF!</v>
      </c>
      <c r="C313" s="67" t="e">
        <f>#REF!</f>
        <v>#REF!</v>
      </c>
      <c r="D313" s="11" t="e">
        <f>+D312</f>
        <v>#REF!</v>
      </c>
      <c r="E313" s="11" t="e">
        <f>#REF!</f>
        <v>#REF!</v>
      </c>
      <c r="F313" s="11" t="e">
        <f>#REF!</f>
        <v>#REF!</v>
      </c>
      <c r="G313" s="11" t="e">
        <f>#REF!</f>
        <v>#REF!</v>
      </c>
      <c r="H313" s="69" t="str">
        <f>IFERROR(VLOOKUP($B313,#REF!,6,FALSE),"")</f>
        <v/>
      </c>
      <c r="I313" s="32"/>
      <c r="J313" s="33"/>
      <c r="K313" s="33"/>
      <c r="L313" s="34"/>
      <c r="M313" s="61"/>
      <c r="N313" s="61"/>
      <c r="O313" s="36"/>
      <c r="P313" s="46"/>
      <c r="Q313" s="48" t="e">
        <f t="shared" si="24"/>
        <v>#REF!</v>
      </c>
      <c r="R313" s="63">
        <f t="shared" si="25"/>
        <v>0</v>
      </c>
      <c r="S313" s="48"/>
    </row>
    <row r="314" spans="2:19" ht="14.25" customHeight="1" outlineLevel="1" x14ac:dyDescent="0.25">
      <c r="B314" s="5" t="e">
        <f>#REF!</f>
        <v>#REF!</v>
      </c>
      <c r="C314" s="67" t="e">
        <f>#REF!</f>
        <v>#REF!</v>
      </c>
      <c r="D314" s="11" t="e">
        <f t="shared" ref="D314:D326" si="28">+D313</f>
        <v>#REF!</v>
      </c>
      <c r="E314" s="11" t="e">
        <f>#REF!</f>
        <v>#REF!</v>
      </c>
      <c r="F314" s="11" t="e">
        <f>#REF!</f>
        <v>#REF!</v>
      </c>
      <c r="G314" s="11" t="e">
        <f>#REF!</f>
        <v>#REF!</v>
      </c>
      <c r="H314" s="69" t="str">
        <f>IFERROR(VLOOKUP($B314,#REF!,6,FALSE),"")</f>
        <v/>
      </c>
      <c r="I314" s="32"/>
      <c r="J314" s="33"/>
      <c r="K314" s="33"/>
      <c r="L314" s="34"/>
      <c r="M314" s="61"/>
      <c r="N314" s="61"/>
      <c r="O314" s="36"/>
      <c r="P314" s="46"/>
      <c r="Q314" s="48" t="e">
        <f t="shared" si="24"/>
        <v>#REF!</v>
      </c>
      <c r="R314" s="63">
        <f t="shared" si="25"/>
        <v>0</v>
      </c>
      <c r="S314" s="48"/>
    </row>
    <row r="315" spans="2:19" ht="14.25" customHeight="1" outlineLevel="1" x14ac:dyDescent="0.25">
      <c r="B315" s="5" t="e">
        <f>#REF!</f>
        <v>#REF!</v>
      </c>
      <c r="C315" s="67" t="e">
        <f>#REF!</f>
        <v>#REF!</v>
      </c>
      <c r="D315" s="11" t="e">
        <f t="shared" si="28"/>
        <v>#REF!</v>
      </c>
      <c r="E315" s="11" t="e">
        <f>#REF!</f>
        <v>#REF!</v>
      </c>
      <c r="F315" s="11" t="e">
        <f>#REF!</f>
        <v>#REF!</v>
      </c>
      <c r="G315" s="11" t="e">
        <f>#REF!</f>
        <v>#REF!</v>
      </c>
      <c r="H315" s="69" t="str">
        <f>IFERROR(VLOOKUP($B315,#REF!,6,FALSE),"")</f>
        <v/>
      </c>
      <c r="I315" s="32"/>
      <c r="J315" s="33"/>
      <c r="K315" s="33"/>
      <c r="L315" s="34"/>
      <c r="M315" s="61"/>
      <c r="N315" s="61"/>
      <c r="O315" s="36"/>
      <c r="P315" s="46"/>
      <c r="Q315" s="48" t="e">
        <f t="shared" si="24"/>
        <v>#REF!</v>
      </c>
      <c r="R315" s="63">
        <f t="shared" si="25"/>
        <v>0</v>
      </c>
      <c r="S315" s="48"/>
    </row>
    <row r="316" spans="2:19" ht="14.25" customHeight="1" outlineLevel="1" x14ac:dyDescent="0.25">
      <c r="B316" s="5" t="e">
        <f>#REF!</f>
        <v>#REF!</v>
      </c>
      <c r="C316" s="67" t="e">
        <f>#REF!</f>
        <v>#REF!</v>
      </c>
      <c r="D316" s="11" t="e">
        <f t="shared" si="28"/>
        <v>#REF!</v>
      </c>
      <c r="E316" s="11" t="e">
        <f>#REF!</f>
        <v>#REF!</v>
      </c>
      <c r="F316" s="11" t="e">
        <f>#REF!</f>
        <v>#REF!</v>
      </c>
      <c r="G316" s="11" t="e">
        <f>#REF!</f>
        <v>#REF!</v>
      </c>
      <c r="H316" s="69" t="str">
        <f>IFERROR(VLOOKUP($B316,#REF!,6,FALSE),"")</f>
        <v/>
      </c>
      <c r="I316" s="32"/>
      <c r="J316" s="33"/>
      <c r="K316" s="33"/>
      <c r="L316" s="34"/>
      <c r="M316" s="61"/>
      <c r="N316" s="61"/>
      <c r="O316" s="36"/>
      <c r="P316" s="46"/>
      <c r="Q316" s="48" t="e">
        <f t="shared" si="24"/>
        <v>#REF!</v>
      </c>
      <c r="R316" s="63">
        <f t="shared" si="25"/>
        <v>0</v>
      </c>
      <c r="S316" s="48"/>
    </row>
    <row r="317" spans="2:19" ht="14.25" customHeight="1" outlineLevel="1" x14ac:dyDescent="0.25">
      <c r="B317" s="5" t="e">
        <f>#REF!</f>
        <v>#REF!</v>
      </c>
      <c r="C317" s="67" t="e">
        <f>#REF!</f>
        <v>#REF!</v>
      </c>
      <c r="D317" s="11" t="e">
        <f t="shared" si="28"/>
        <v>#REF!</v>
      </c>
      <c r="E317" s="11" t="e">
        <f>#REF!</f>
        <v>#REF!</v>
      </c>
      <c r="F317" s="11" t="e">
        <f>#REF!</f>
        <v>#REF!</v>
      </c>
      <c r="G317" s="11" t="e">
        <f>#REF!</f>
        <v>#REF!</v>
      </c>
      <c r="H317" s="69" t="str">
        <f>IFERROR(VLOOKUP($B317,#REF!,6,FALSE),"")</f>
        <v/>
      </c>
      <c r="I317" s="32"/>
      <c r="J317" s="33"/>
      <c r="K317" s="33"/>
      <c r="L317" s="34"/>
      <c r="M317" s="61"/>
      <c r="N317" s="61"/>
      <c r="O317" s="36"/>
      <c r="P317" s="46"/>
      <c r="Q317" s="48" t="e">
        <f t="shared" si="24"/>
        <v>#REF!</v>
      </c>
      <c r="R317" s="63">
        <f t="shared" si="25"/>
        <v>0</v>
      </c>
      <c r="S317" s="48"/>
    </row>
    <row r="318" spans="2:19" ht="14.25" customHeight="1" outlineLevel="1" x14ac:dyDescent="0.25">
      <c r="B318" s="5" t="e">
        <f>#REF!</f>
        <v>#REF!</v>
      </c>
      <c r="C318" s="67" t="e">
        <f>#REF!</f>
        <v>#REF!</v>
      </c>
      <c r="D318" s="11" t="e">
        <f t="shared" si="28"/>
        <v>#REF!</v>
      </c>
      <c r="E318" s="11" t="e">
        <f>#REF!</f>
        <v>#REF!</v>
      </c>
      <c r="F318" s="11" t="e">
        <f>#REF!</f>
        <v>#REF!</v>
      </c>
      <c r="G318" s="11" t="e">
        <f>#REF!</f>
        <v>#REF!</v>
      </c>
      <c r="H318" s="69" t="str">
        <f>IFERROR(VLOOKUP($B318,#REF!,6,FALSE),"")</f>
        <v/>
      </c>
      <c r="I318" s="32"/>
      <c r="J318" s="33"/>
      <c r="K318" s="33"/>
      <c r="L318" s="34"/>
      <c r="M318" s="61"/>
      <c r="N318" s="61"/>
      <c r="O318" s="36"/>
      <c r="P318" s="46"/>
      <c r="Q318" s="48" t="e">
        <f t="shared" si="24"/>
        <v>#REF!</v>
      </c>
      <c r="R318" s="63">
        <f t="shared" si="25"/>
        <v>0</v>
      </c>
      <c r="S318" s="48"/>
    </row>
    <row r="319" spans="2:19" ht="14.25" customHeight="1" outlineLevel="1" x14ac:dyDescent="0.25">
      <c r="B319" s="5" t="e">
        <f>#REF!</f>
        <v>#REF!</v>
      </c>
      <c r="C319" s="67" t="e">
        <f>#REF!</f>
        <v>#REF!</v>
      </c>
      <c r="D319" s="11" t="e">
        <f t="shared" si="28"/>
        <v>#REF!</v>
      </c>
      <c r="E319" s="11" t="e">
        <f>#REF!</f>
        <v>#REF!</v>
      </c>
      <c r="F319" s="11" t="e">
        <f>#REF!</f>
        <v>#REF!</v>
      </c>
      <c r="G319" s="11" t="e">
        <f>#REF!</f>
        <v>#REF!</v>
      </c>
      <c r="H319" s="69" t="str">
        <f>IFERROR(VLOOKUP($B319,#REF!,6,FALSE),"")</f>
        <v/>
      </c>
      <c r="I319" s="32"/>
      <c r="J319" s="33"/>
      <c r="K319" s="33"/>
      <c r="L319" s="34"/>
      <c r="M319" s="61"/>
      <c r="N319" s="61"/>
      <c r="O319" s="36"/>
      <c r="P319" s="46"/>
      <c r="Q319" s="48" t="e">
        <f t="shared" si="24"/>
        <v>#REF!</v>
      </c>
      <c r="R319" s="63">
        <f t="shared" si="25"/>
        <v>0</v>
      </c>
      <c r="S319" s="48"/>
    </row>
    <row r="320" spans="2:19" ht="14.25" customHeight="1" outlineLevel="1" x14ac:dyDescent="0.25">
      <c r="B320" s="5" t="e">
        <f>#REF!</f>
        <v>#REF!</v>
      </c>
      <c r="C320" s="67" t="e">
        <f>#REF!</f>
        <v>#REF!</v>
      </c>
      <c r="D320" s="11" t="e">
        <f t="shared" si="28"/>
        <v>#REF!</v>
      </c>
      <c r="E320" s="11" t="e">
        <f>#REF!</f>
        <v>#REF!</v>
      </c>
      <c r="F320" s="11" t="e">
        <f>#REF!</f>
        <v>#REF!</v>
      </c>
      <c r="G320" s="11" t="e">
        <f>#REF!</f>
        <v>#REF!</v>
      </c>
      <c r="H320" s="69" t="str">
        <f>IFERROR(VLOOKUP($B320,#REF!,6,FALSE),"")</f>
        <v/>
      </c>
      <c r="I320" s="32"/>
      <c r="J320" s="33"/>
      <c r="K320" s="33"/>
      <c r="L320" s="34"/>
      <c r="M320" s="61"/>
      <c r="N320" s="61"/>
      <c r="O320" s="36"/>
      <c r="P320" s="46"/>
      <c r="Q320" s="48" t="e">
        <f t="shared" si="24"/>
        <v>#REF!</v>
      </c>
      <c r="R320" s="63">
        <f t="shared" si="25"/>
        <v>0</v>
      </c>
      <c r="S320" s="48"/>
    </row>
    <row r="321" spans="2:19" ht="14.25" customHeight="1" outlineLevel="1" x14ac:dyDescent="0.25">
      <c r="B321" s="5" t="e">
        <f>#REF!</f>
        <v>#REF!</v>
      </c>
      <c r="C321" s="67" t="e">
        <f>#REF!</f>
        <v>#REF!</v>
      </c>
      <c r="D321" s="11" t="e">
        <f t="shared" si="28"/>
        <v>#REF!</v>
      </c>
      <c r="E321" s="11" t="e">
        <f>#REF!</f>
        <v>#REF!</v>
      </c>
      <c r="F321" s="11" t="e">
        <f>#REF!</f>
        <v>#REF!</v>
      </c>
      <c r="G321" s="11" t="e">
        <f>#REF!</f>
        <v>#REF!</v>
      </c>
      <c r="H321" s="69" t="str">
        <f>IFERROR(VLOOKUP($B321,#REF!,6,FALSE),"")</f>
        <v/>
      </c>
      <c r="I321" s="32"/>
      <c r="J321" s="33"/>
      <c r="K321" s="33"/>
      <c r="L321" s="34"/>
      <c r="M321" s="61"/>
      <c r="N321" s="61"/>
      <c r="O321" s="36"/>
      <c r="P321" s="46"/>
      <c r="Q321" s="48" t="e">
        <f t="shared" si="24"/>
        <v>#REF!</v>
      </c>
      <c r="R321" s="63">
        <f t="shared" si="25"/>
        <v>0</v>
      </c>
      <c r="S321" s="48"/>
    </row>
    <row r="322" spans="2:19" ht="14.25" customHeight="1" outlineLevel="1" x14ac:dyDescent="0.25">
      <c r="B322" s="5" t="e">
        <f>#REF!</f>
        <v>#REF!</v>
      </c>
      <c r="C322" s="67" t="e">
        <f>#REF!</f>
        <v>#REF!</v>
      </c>
      <c r="D322" s="11" t="e">
        <f t="shared" si="28"/>
        <v>#REF!</v>
      </c>
      <c r="E322" s="11" t="e">
        <f>#REF!</f>
        <v>#REF!</v>
      </c>
      <c r="F322" s="11" t="e">
        <f>#REF!</f>
        <v>#REF!</v>
      </c>
      <c r="G322" s="11" t="e">
        <f>#REF!</f>
        <v>#REF!</v>
      </c>
      <c r="H322" s="69" t="str">
        <f>IFERROR(VLOOKUP($B322,#REF!,6,FALSE),"")</f>
        <v/>
      </c>
      <c r="I322" s="32"/>
      <c r="J322" s="33"/>
      <c r="K322" s="33"/>
      <c r="L322" s="34"/>
      <c r="M322" s="61"/>
      <c r="N322" s="61"/>
      <c r="O322" s="36"/>
      <c r="P322" s="46"/>
      <c r="Q322" s="48" t="e">
        <f t="shared" si="24"/>
        <v>#REF!</v>
      </c>
      <c r="R322" s="63">
        <f t="shared" si="25"/>
        <v>0</v>
      </c>
      <c r="S322" s="48"/>
    </row>
    <row r="323" spans="2:19" ht="14.25" customHeight="1" outlineLevel="1" x14ac:dyDescent="0.25">
      <c r="B323" s="5" t="e">
        <f>#REF!</f>
        <v>#REF!</v>
      </c>
      <c r="C323" s="67" t="e">
        <f>#REF!</f>
        <v>#REF!</v>
      </c>
      <c r="D323" s="11" t="e">
        <f t="shared" si="28"/>
        <v>#REF!</v>
      </c>
      <c r="E323" s="11" t="e">
        <f>#REF!</f>
        <v>#REF!</v>
      </c>
      <c r="F323" s="11" t="e">
        <f>#REF!</f>
        <v>#REF!</v>
      </c>
      <c r="G323" s="11" t="e">
        <f>#REF!</f>
        <v>#REF!</v>
      </c>
      <c r="H323" s="69" t="str">
        <f>IFERROR(VLOOKUP($B323,#REF!,6,FALSE),"")</f>
        <v/>
      </c>
      <c r="I323" s="32"/>
      <c r="J323" s="33"/>
      <c r="K323" s="33"/>
      <c r="L323" s="34"/>
      <c r="M323" s="61"/>
      <c r="N323" s="61"/>
      <c r="O323" s="36"/>
      <c r="P323" s="46"/>
      <c r="Q323" s="48" t="e">
        <f t="shared" si="24"/>
        <v>#REF!</v>
      </c>
      <c r="R323" s="63">
        <f t="shared" si="25"/>
        <v>0</v>
      </c>
      <c r="S323" s="48"/>
    </row>
    <row r="324" spans="2:19" ht="14.25" customHeight="1" outlineLevel="1" x14ac:dyDescent="0.25">
      <c r="B324" s="5" t="e">
        <f>#REF!</f>
        <v>#REF!</v>
      </c>
      <c r="C324" s="67" t="e">
        <f>#REF!</f>
        <v>#REF!</v>
      </c>
      <c r="D324" s="11" t="e">
        <f t="shared" si="28"/>
        <v>#REF!</v>
      </c>
      <c r="E324" s="11" t="e">
        <f>#REF!</f>
        <v>#REF!</v>
      </c>
      <c r="F324" s="11" t="e">
        <f>#REF!</f>
        <v>#REF!</v>
      </c>
      <c r="G324" s="11" t="e">
        <f>#REF!</f>
        <v>#REF!</v>
      </c>
      <c r="H324" s="69" t="str">
        <f>IFERROR(VLOOKUP($B324,#REF!,6,FALSE),"")</f>
        <v/>
      </c>
      <c r="I324" s="32"/>
      <c r="J324" s="33"/>
      <c r="K324" s="33"/>
      <c r="L324" s="34"/>
      <c r="M324" s="61"/>
      <c r="N324" s="61"/>
      <c r="O324" s="36"/>
      <c r="P324" s="46"/>
      <c r="Q324" s="48" t="e">
        <f t="shared" si="24"/>
        <v>#REF!</v>
      </c>
      <c r="R324" s="63">
        <f t="shared" si="25"/>
        <v>0</v>
      </c>
      <c r="S324" s="48"/>
    </row>
    <row r="325" spans="2:19" ht="14.25" customHeight="1" outlineLevel="1" x14ac:dyDescent="0.25">
      <c r="B325" s="5" t="e">
        <f>#REF!</f>
        <v>#REF!</v>
      </c>
      <c r="C325" s="67" t="e">
        <f>#REF!</f>
        <v>#REF!</v>
      </c>
      <c r="D325" s="11" t="e">
        <f t="shared" si="28"/>
        <v>#REF!</v>
      </c>
      <c r="E325" s="11" t="e">
        <f>#REF!</f>
        <v>#REF!</v>
      </c>
      <c r="F325" s="11" t="e">
        <f>#REF!</f>
        <v>#REF!</v>
      </c>
      <c r="G325" s="11" t="e">
        <f>#REF!</f>
        <v>#REF!</v>
      </c>
      <c r="H325" s="69" t="str">
        <f>IFERROR(VLOOKUP($B325,#REF!,6,FALSE),"")</f>
        <v/>
      </c>
      <c r="I325" s="32"/>
      <c r="J325" s="33"/>
      <c r="K325" s="33"/>
      <c r="L325" s="34"/>
      <c r="M325" s="61"/>
      <c r="N325" s="61"/>
      <c r="O325" s="36"/>
      <c r="P325" s="46"/>
      <c r="Q325" s="48" t="e">
        <f t="shared" si="24"/>
        <v>#REF!</v>
      </c>
      <c r="R325" s="63">
        <f t="shared" si="25"/>
        <v>0</v>
      </c>
      <c r="S325" s="48"/>
    </row>
    <row r="326" spans="2:19" ht="14.25" customHeight="1" outlineLevel="1" x14ac:dyDescent="0.25">
      <c r="B326" s="5" t="e">
        <f>#REF!</f>
        <v>#REF!</v>
      </c>
      <c r="C326" s="67" t="e">
        <f>#REF!</f>
        <v>#REF!</v>
      </c>
      <c r="D326" s="11" t="e">
        <f t="shared" si="28"/>
        <v>#REF!</v>
      </c>
      <c r="E326" s="11" t="e">
        <f>#REF!</f>
        <v>#REF!</v>
      </c>
      <c r="F326" s="11" t="e">
        <f>#REF!</f>
        <v>#REF!</v>
      </c>
      <c r="G326" s="11" t="e">
        <f>#REF!</f>
        <v>#REF!</v>
      </c>
      <c r="H326" s="69" t="str">
        <f>IFERROR(VLOOKUP($B326,#REF!,6,FALSE),"")</f>
        <v/>
      </c>
      <c r="I326" s="32"/>
      <c r="J326" s="33"/>
      <c r="K326" s="33"/>
      <c r="L326" s="34"/>
      <c r="M326" s="61"/>
      <c r="N326" s="61"/>
      <c r="O326" s="36"/>
      <c r="P326" s="46"/>
      <c r="Q326" s="48" t="e">
        <f t="shared" si="24"/>
        <v>#REF!</v>
      </c>
      <c r="R326" s="63">
        <f t="shared" si="25"/>
        <v>0</v>
      </c>
      <c r="S326" s="48"/>
    </row>
    <row r="327" spans="2:19" ht="14.25" customHeight="1" outlineLevel="1" thickBot="1" x14ac:dyDescent="0.3">
      <c r="B327" s="50"/>
      <c r="C327" s="68"/>
      <c r="D327" s="51"/>
      <c r="E327" s="51"/>
      <c r="F327" s="51"/>
      <c r="G327" s="51"/>
      <c r="H327" s="51"/>
      <c r="I327" s="52"/>
      <c r="J327" s="52"/>
      <c r="K327" s="52"/>
      <c r="L327" s="52"/>
      <c r="M327" s="62"/>
      <c r="N327" s="62"/>
      <c r="O327" s="55"/>
      <c r="P327" s="56"/>
      <c r="Q327" s="48">
        <f t="shared" ref="Q327:Q343" si="29">+B327</f>
        <v>0</v>
      </c>
      <c r="R327" s="63">
        <f t="shared" ref="R327:R343" si="30">IFERROR(N327-M327-O327,0)</f>
        <v>0</v>
      </c>
      <c r="S327" s="48"/>
    </row>
    <row r="328" spans="2:19" ht="17.25" customHeight="1" thickBot="1" x14ac:dyDescent="0.3">
      <c r="B328" s="515" t="e">
        <f>+#REF!</f>
        <v>#REF!</v>
      </c>
      <c r="C328" s="516"/>
      <c r="D328" s="517"/>
      <c r="E328" s="517"/>
      <c r="F328" s="517"/>
      <c r="G328" s="518"/>
      <c r="H328" s="72" t="str">
        <f>IFERROR(VLOOKUP($B328,#REF!,6,FALSE),"")</f>
        <v/>
      </c>
      <c r="I328" s="57"/>
      <c r="J328" s="53"/>
      <c r="K328" s="53"/>
      <c r="L328" s="54"/>
      <c r="M328" s="59"/>
      <c r="N328" s="59"/>
      <c r="O328" s="41"/>
      <c r="P328" s="44"/>
      <c r="Q328" s="48" t="e">
        <f t="shared" si="29"/>
        <v>#REF!</v>
      </c>
      <c r="R328" s="63">
        <f t="shared" si="30"/>
        <v>0</v>
      </c>
      <c r="S328" s="48"/>
    </row>
    <row r="329" spans="2:19" ht="14.25" customHeight="1" outlineLevel="1" x14ac:dyDescent="0.25">
      <c r="B329" s="38" t="e">
        <f>#REF!</f>
        <v>#REF!</v>
      </c>
      <c r="C329" s="66" t="e">
        <f>#REF!</f>
        <v>#REF!</v>
      </c>
      <c r="D329" s="39" t="e">
        <f>+B328</f>
        <v>#REF!</v>
      </c>
      <c r="E329" s="39" t="e">
        <f>#REF!</f>
        <v>#REF!</v>
      </c>
      <c r="F329" s="39" t="e">
        <f>#REF!</f>
        <v>#REF!</v>
      </c>
      <c r="G329" s="39" t="e">
        <f>#REF!</f>
        <v>#REF!</v>
      </c>
      <c r="H329" s="70" t="str">
        <f>IFERROR(VLOOKUP($B329,#REF!,6,FALSE),"")</f>
        <v/>
      </c>
      <c r="I329" s="26"/>
      <c r="J329" s="27"/>
      <c r="K329" s="27"/>
      <c r="L329" s="28"/>
      <c r="M329" s="60"/>
      <c r="N329" s="60"/>
      <c r="O329" s="30"/>
      <c r="P329" s="45"/>
      <c r="Q329" s="48" t="e">
        <f t="shared" si="29"/>
        <v>#REF!</v>
      </c>
      <c r="R329" s="63">
        <f t="shared" si="30"/>
        <v>0</v>
      </c>
      <c r="S329" s="48"/>
    </row>
    <row r="330" spans="2:19" ht="14.25" customHeight="1" outlineLevel="1" x14ac:dyDescent="0.25">
      <c r="B330" s="5" t="e">
        <f>#REF!</f>
        <v>#REF!</v>
      </c>
      <c r="C330" s="67" t="e">
        <f>#REF!</f>
        <v>#REF!</v>
      </c>
      <c r="D330" s="11" t="e">
        <f>+D329</f>
        <v>#REF!</v>
      </c>
      <c r="E330" s="11" t="e">
        <f>#REF!</f>
        <v>#REF!</v>
      </c>
      <c r="F330" s="11" t="e">
        <f>#REF!</f>
        <v>#REF!</v>
      </c>
      <c r="G330" s="11" t="e">
        <f>#REF!</f>
        <v>#REF!</v>
      </c>
      <c r="H330" s="69" t="str">
        <f>IFERROR(VLOOKUP($B330,#REF!,6,FALSE),"")</f>
        <v/>
      </c>
      <c r="I330" s="32"/>
      <c r="J330" s="33"/>
      <c r="K330" s="33"/>
      <c r="L330" s="34"/>
      <c r="M330" s="61"/>
      <c r="N330" s="61"/>
      <c r="O330" s="36"/>
      <c r="P330" s="46"/>
      <c r="Q330" s="48" t="e">
        <f t="shared" si="29"/>
        <v>#REF!</v>
      </c>
      <c r="R330" s="63">
        <f t="shared" si="30"/>
        <v>0</v>
      </c>
      <c r="S330" s="48"/>
    </row>
    <row r="331" spans="2:19" ht="14.25" customHeight="1" outlineLevel="1" x14ac:dyDescent="0.25">
      <c r="B331" s="5" t="e">
        <f>#REF!</f>
        <v>#REF!</v>
      </c>
      <c r="C331" s="67" t="e">
        <f>#REF!</f>
        <v>#REF!</v>
      </c>
      <c r="D331" s="11" t="e">
        <f t="shared" ref="D331:D343" si="31">+D330</f>
        <v>#REF!</v>
      </c>
      <c r="E331" s="11" t="e">
        <f>#REF!</f>
        <v>#REF!</v>
      </c>
      <c r="F331" s="11" t="e">
        <f>#REF!</f>
        <v>#REF!</v>
      </c>
      <c r="G331" s="11" t="e">
        <f>#REF!</f>
        <v>#REF!</v>
      </c>
      <c r="H331" s="69" t="str">
        <f>IFERROR(VLOOKUP($B331,#REF!,6,FALSE),"")</f>
        <v/>
      </c>
      <c r="I331" s="32"/>
      <c r="J331" s="33"/>
      <c r="K331" s="33"/>
      <c r="L331" s="34"/>
      <c r="M331" s="61"/>
      <c r="N331" s="61"/>
      <c r="O331" s="36"/>
      <c r="P331" s="46"/>
      <c r="Q331" s="48" t="e">
        <f t="shared" si="29"/>
        <v>#REF!</v>
      </c>
      <c r="R331" s="63">
        <f t="shared" si="30"/>
        <v>0</v>
      </c>
      <c r="S331" s="48"/>
    </row>
    <row r="332" spans="2:19" ht="14.25" customHeight="1" outlineLevel="1" x14ac:dyDescent="0.25">
      <c r="B332" s="5" t="e">
        <f>#REF!</f>
        <v>#REF!</v>
      </c>
      <c r="C332" s="67" t="e">
        <f>#REF!</f>
        <v>#REF!</v>
      </c>
      <c r="D332" s="11" t="e">
        <f t="shared" si="31"/>
        <v>#REF!</v>
      </c>
      <c r="E332" s="11" t="e">
        <f>#REF!</f>
        <v>#REF!</v>
      </c>
      <c r="F332" s="11" t="e">
        <f>#REF!</f>
        <v>#REF!</v>
      </c>
      <c r="G332" s="11" t="e">
        <f>#REF!</f>
        <v>#REF!</v>
      </c>
      <c r="H332" s="69" t="str">
        <f>IFERROR(VLOOKUP($B332,#REF!,6,FALSE),"")</f>
        <v/>
      </c>
      <c r="I332" s="32"/>
      <c r="J332" s="33"/>
      <c r="K332" s="33"/>
      <c r="L332" s="34"/>
      <c r="M332" s="61"/>
      <c r="N332" s="61"/>
      <c r="O332" s="36"/>
      <c r="P332" s="46"/>
      <c r="Q332" s="48" t="e">
        <f t="shared" si="29"/>
        <v>#REF!</v>
      </c>
      <c r="R332" s="63">
        <f t="shared" si="30"/>
        <v>0</v>
      </c>
      <c r="S332" s="48"/>
    </row>
    <row r="333" spans="2:19" ht="14.25" customHeight="1" outlineLevel="1" x14ac:dyDescent="0.25">
      <c r="B333" s="5" t="e">
        <f>#REF!</f>
        <v>#REF!</v>
      </c>
      <c r="C333" s="67" t="e">
        <f>#REF!</f>
        <v>#REF!</v>
      </c>
      <c r="D333" s="11" t="e">
        <f t="shared" si="31"/>
        <v>#REF!</v>
      </c>
      <c r="E333" s="11" t="e">
        <f>#REF!</f>
        <v>#REF!</v>
      </c>
      <c r="F333" s="11" t="e">
        <f>#REF!</f>
        <v>#REF!</v>
      </c>
      <c r="G333" s="11" t="e">
        <f>#REF!</f>
        <v>#REF!</v>
      </c>
      <c r="H333" s="69" t="str">
        <f>IFERROR(VLOOKUP($B333,#REF!,6,FALSE),"")</f>
        <v/>
      </c>
      <c r="I333" s="32"/>
      <c r="J333" s="33"/>
      <c r="K333" s="33"/>
      <c r="L333" s="34"/>
      <c r="M333" s="61"/>
      <c r="N333" s="61"/>
      <c r="O333" s="36"/>
      <c r="P333" s="46"/>
      <c r="Q333" s="48" t="e">
        <f t="shared" si="29"/>
        <v>#REF!</v>
      </c>
      <c r="R333" s="63">
        <f t="shared" si="30"/>
        <v>0</v>
      </c>
      <c r="S333" s="48"/>
    </row>
    <row r="334" spans="2:19" ht="14.25" customHeight="1" outlineLevel="1" x14ac:dyDescent="0.25">
      <c r="B334" s="5" t="e">
        <f>#REF!</f>
        <v>#REF!</v>
      </c>
      <c r="C334" s="67" t="e">
        <f>#REF!</f>
        <v>#REF!</v>
      </c>
      <c r="D334" s="11" t="e">
        <f t="shared" si="31"/>
        <v>#REF!</v>
      </c>
      <c r="E334" s="11" t="e">
        <f>#REF!</f>
        <v>#REF!</v>
      </c>
      <c r="F334" s="11" t="e">
        <f>#REF!</f>
        <v>#REF!</v>
      </c>
      <c r="G334" s="11" t="e">
        <f>#REF!</f>
        <v>#REF!</v>
      </c>
      <c r="H334" s="69" t="str">
        <f>IFERROR(VLOOKUP($B334,#REF!,6,FALSE),"")</f>
        <v/>
      </c>
      <c r="I334" s="32"/>
      <c r="J334" s="33"/>
      <c r="K334" s="33"/>
      <c r="L334" s="34"/>
      <c r="M334" s="61"/>
      <c r="N334" s="61"/>
      <c r="O334" s="36"/>
      <c r="P334" s="46"/>
      <c r="Q334" s="48" t="e">
        <f t="shared" si="29"/>
        <v>#REF!</v>
      </c>
      <c r="R334" s="63">
        <f t="shared" si="30"/>
        <v>0</v>
      </c>
      <c r="S334" s="48"/>
    </row>
    <row r="335" spans="2:19" ht="14.25" customHeight="1" outlineLevel="1" x14ac:dyDescent="0.25">
      <c r="B335" s="5" t="e">
        <f>#REF!</f>
        <v>#REF!</v>
      </c>
      <c r="C335" s="67" t="e">
        <f>#REF!</f>
        <v>#REF!</v>
      </c>
      <c r="D335" s="11" t="e">
        <f t="shared" si="31"/>
        <v>#REF!</v>
      </c>
      <c r="E335" s="11" t="e">
        <f>#REF!</f>
        <v>#REF!</v>
      </c>
      <c r="F335" s="11" t="e">
        <f>#REF!</f>
        <v>#REF!</v>
      </c>
      <c r="G335" s="11" t="e">
        <f>#REF!</f>
        <v>#REF!</v>
      </c>
      <c r="H335" s="69" t="str">
        <f>IFERROR(VLOOKUP($B335,#REF!,6,FALSE),"")</f>
        <v/>
      </c>
      <c r="I335" s="32"/>
      <c r="J335" s="33"/>
      <c r="K335" s="33"/>
      <c r="L335" s="34"/>
      <c r="M335" s="61"/>
      <c r="N335" s="61"/>
      <c r="O335" s="36"/>
      <c r="P335" s="46"/>
      <c r="Q335" s="48" t="e">
        <f t="shared" si="29"/>
        <v>#REF!</v>
      </c>
      <c r="R335" s="63">
        <f t="shared" si="30"/>
        <v>0</v>
      </c>
      <c r="S335" s="48"/>
    </row>
    <row r="336" spans="2:19" ht="14.25" customHeight="1" outlineLevel="1" x14ac:dyDescent="0.25">
      <c r="B336" s="5" t="e">
        <f>#REF!</f>
        <v>#REF!</v>
      </c>
      <c r="C336" s="67" t="e">
        <f>#REF!</f>
        <v>#REF!</v>
      </c>
      <c r="D336" s="11" t="e">
        <f t="shared" si="31"/>
        <v>#REF!</v>
      </c>
      <c r="E336" s="11" t="e">
        <f>#REF!</f>
        <v>#REF!</v>
      </c>
      <c r="F336" s="11" t="e">
        <f>#REF!</f>
        <v>#REF!</v>
      </c>
      <c r="G336" s="11" t="e">
        <f>#REF!</f>
        <v>#REF!</v>
      </c>
      <c r="H336" s="69" t="str">
        <f>IFERROR(VLOOKUP($B336,#REF!,6,FALSE),"")</f>
        <v/>
      </c>
      <c r="I336" s="32"/>
      <c r="J336" s="33"/>
      <c r="K336" s="33"/>
      <c r="L336" s="34"/>
      <c r="M336" s="61"/>
      <c r="N336" s="61"/>
      <c r="O336" s="36"/>
      <c r="P336" s="46"/>
      <c r="Q336" s="48" t="e">
        <f t="shared" si="29"/>
        <v>#REF!</v>
      </c>
      <c r="R336" s="63">
        <f t="shared" si="30"/>
        <v>0</v>
      </c>
      <c r="S336" s="48"/>
    </row>
    <row r="337" spans="2:19" ht="14.25" customHeight="1" outlineLevel="1" x14ac:dyDescent="0.25">
      <c r="B337" s="5" t="e">
        <f>#REF!</f>
        <v>#REF!</v>
      </c>
      <c r="C337" s="67" t="e">
        <f>#REF!</f>
        <v>#REF!</v>
      </c>
      <c r="D337" s="11" t="e">
        <f t="shared" si="31"/>
        <v>#REF!</v>
      </c>
      <c r="E337" s="11" t="e">
        <f>#REF!</f>
        <v>#REF!</v>
      </c>
      <c r="F337" s="11" t="e">
        <f>#REF!</f>
        <v>#REF!</v>
      </c>
      <c r="G337" s="11" t="e">
        <f>#REF!</f>
        <v>#REF!</v>
      </c>
      <c r="H337" s="69" t="str">
        <f>IFERROR(VLOOKUP($B337,#REF!,6,FALSE),"")</f>
        <v/>
      </c>
      <c r="I337" s="32"/>
      <c r="J337" s="33"/>
      <c r="K337" s="33"/>
      <c r="L337" s="34"/>
      <c r="M337" s="61"/>
      <c r="N337" s="61"/>
      <c r="O337" s="36"/>
      <c r="P337" s="46"/>
      <c r="Q337" s="48" t="e">
        <f t="shared" si="29"/>
        <v>#REF!</v>
      </c>
      <c r="R337" s="63">
        <f t="shared" si="30"/>
        <v>0</v>
      </c>
      <c r="S337" s="48"/>
    </row>
    <row r="338" spans="2:19" ht="14.25" customHeight="1" outlineLevel="1" x14ac:dyDescent="0.25">
      <c r="B338" s="5" t="e">
        <f>#REF!</f>
        <v>#REF!</v>
      </c>
      <c r="C338" s="67" t="e">
        <f>#REF!</f>
        <v>#REF!</v>
      </c>
      <c r="D338" s="11" t="e">
        <f t="shared" si="31"/>
        <v>#REF!</v>
      </c>
      <c r="E338" s="11" t="e">
        <f>#REF!</f>
        <v>#REF!</v>
      </c>
      <c r="F338" s="11" t="e">
        <f>#REF!</f>
        <v>#REF!</v>
      </c>
      <c r="G338" s="11" t="e">
        <f>#REF!</f>
        <v>#REF!</v>
      </c>
      <c r="H338" s="69" t="str">
        <f>IFERROR(VLOOKUP($B338,#REF!,6,FALSE),"")</f>
        <v/>
      </c>
      <c r="I338" s="32"/>
      <c r="J338" s="33"/>
      <c r="K338" s="33"/>
      <c r="L338" s="34"/>
      <c r="M338" s="61"/>
      <c r="N338" s="61"/>
      <c r="O338" s="36"/>
      <c r="P338" s="46"/>
      <c r="Q338" s="48" t="e">
        <f t="shared" si="29"/>
        <v>#REF!</v>
      </c>
      <c r="R338" s="63">
        <f t="shared" si="30"/>
        <v>0</v>
      </c>
      <c r="S338" s="48"/>
    </row>
    <row r="339" spans="2:19" ht="14.25" customHeight="1" outlineLevel="1" x14ac:dyDescent="0.25">
      <c r="B339" s="5" t="e">
        <f>#REF!</f>
        <v>#REF!</v>
      </c>
      <c r="C339" s="67" t="e">
        <f>#REF!</f>
        <v>#REF!</v>
      </c>
      <c r="D339" s="11" t="e">
        <f t="shared" si="31"/>
        <v>#REF!</v>
      </c>
      <c r="E339" s="11" t="e">
        <f>#REF!</f>
        <v>#REF!</v>
      </c>
      <c r="F339" s="11" t="e">
        <f>#REF!</f>
        <v>#REF!</v>
      </c>
      <c r="G339" s="11" t="e">
        <f>#REF!</f>
        <v>#REF!</v>
      </c>
      <c r="H339" s="69" t="str">
        <f>IFERROR(VLOOKUP($B339,#REF!,6,FALSE),"")</f>
        <v/>
      </c>
      <c r="I339" s="32"/>
      <c r="J339" s="33"/>
      <c r="K339" s="33"/>
      <c r="L339" s="34"/>
      <c r="M339" s="61"/>
      <c r="N339" s="61"/>
      <c r="O339" s="36"/>
      <c r="P339" s="46"/>
      <c r="Q339" s="48" t="e">
        <f t="shared" si="29"/>
        <v>#REF!</v>
      </c>
      <c r="R339" s="63">
        <f t="shared" si="30"/>
        <v>0</v>
      </c>
      <c r="S339" s="48"/>
    </row>
    <row r="340" spans="2:19" ht="14.25" customHeight="1" outlineLevel="1" x14ac:dyDescent="0.25">
      <c r="B340" s="5" t="e">
        <f>#REF!</f>
        <v>#REF!</v>
      </c>
      <c r="C340" s="67" t="e">
        <f>#REF!</f>
        <v>#REF!</v>
      </c>
      <c r="D340" s="11" t="e">
        <f t="shared" si="31"/>
        <v>#REF!</v>
      </c>
      <c r="E340" s="11" t="e">
        <f>#REF!</f>
        <v>#REF!</v>
      </c>
      <c r="F340" s="11" t="e">
        <f>#REF!</f>
        <v>#REF!</v>
      </c>
      <c r="G340" s="11" t="e">
        <f>#REF!</f>
        <v>#REF!</v>
      </c>
      <c r="H340" s="69" t="str">
        <f>IFERROR(VLOOKUP($B340,#REF!,6,FALSE),"")</f>
        <v/>
      </c>
      <c r="I340" s="32"/>
      <c r="J340" s="33"/>
      <c r="K340" s="33"/>
      <c r="L340" s="34"/>
      <c r="M340" s="61"/>
      <c r="N340" s="61"/>
      <c r="O340" s="36"/>
      <c r="P340" s="46"/>
      <c r="Q340" s="48" t="e">
        <f t="shared" si="29"/>
        <v>#REF!</v>
      </c>
      <c r="R340" s="63">
        <f t="shared" si="30"/>
        <v>0</v>
      </c>
      <c r="S340" s="48"/>
    </row>
    <row r="341" spans="2:19" ht="14.25" customHeight="1" outlineLevel="1" x14ac:dyDescent="0.25">
      <c r="B341" s="5" t="e">
        <f>#REF!</f>
        <v>#REF!</v>
      </c>
      <c r="C341" s="67" t="e">
        <f>#REF!</f>
        <v>#REF!</v>
      </c>
      <c r="D341" s="11" t="e">
        <f t="shared" si="31"/>
        <v>#REF!</v>
      </c>
      <c r="E341" s="11" t="e">
        <f>#REF!</f>
        <v>#REF!</v>
      </c>
      <c r="F341" s="11" t="e">
        <f>#REF!</f>
        <v>#REF!</v>
      </c>
      <c r="G341" s="11" t="e">
        <f>#REF!</f>
        <v>#REF!</v>
      </c>
      <c r="H341" s="69" t="str">
        <f>IFERROR(VLOOKUP($B341,#REF!,6,FALSE),"")</f>
        <v/>
      </c>
      <c r="I341" s="32"/>
      <c r="J341" s="33"/>
      <c r="K341" s="33"/>
      <c r="L341" s="34"/>
      <c r="M341" s="61"/>
      <c r="N341" s="61"/>
      <c r="O341" s="36"/>
      <c r="P341" s="46"/>
      <c r="Q341" s="48" t="e">
        <f t="shared" si="29"/>
        <v>#REF!</v>
      </c>
      <c r="R341" s="63">
        <f t="shared" si="30"/>
        <v>0</v>
      </c>
      <c r="S341" s="48"/>
    </row>
    <row r="342" spans="2:19" ht="14.25" customHeight="1" outlineLevel="1" x14ac:dyDescent="0.25">
      <c r="B342" s="5" t="e">
        <f>#REF!</f>
        <v>#REF!</v>
      </c>
      <c r="C342" s="67" t="e">
        <f>#REF!</f>
        <v>#REF!</v>
      </c>
      <c r="D342" s="11" t="e">
        <f t="shared" si="31"/>
        <v>#REF!</v>
      </c>
      <c r="E342" s="11" t="e">
        <f>#REF!</f>
        <v>#REF!</v>
      </c>
      <c r="F342" s="11" t="e">
        <f>#REF!</f>
        <v>#REF!</v>
      </c>
      <c r="G342" s="11" t="e">
        <f>#REF!</f>
        <v>#REF!</v>
      </c>
      <c r="H342" s="69" t="str">
        <f>IFERROR(VLOOKUP($B342,#REF!,6,FALSE),"")</f>
        <v/>
      </c>
      <c r="I342" s="32"/>
      <c r="J342" s="33"/>
      <c r="K342" s="33"/>
      <c r="L342" s="34"/>
      <c r="M342" s="61"/>
      <c r="N342" s="61"/>
      <c r="O342" s="36"/>
      <c r="P342" s="46"/>
      <c r="Q342" s="48" t="e">
        <f t="shared" si="29"/>
        <v>#REF!</v>
      </c>
      <c r="R342" s="63">
        <f t="shared" si="30"/>
        <v>0</v>
      </c>
      <c r="S342" s="48"/>
    </row>
    <row r="343" spans="2:19" ht="14.25" customHeight="1" outlineLevel="1" x14ac:dyDescent="0.25">
      <c r="B343" s="5" t="e">
        <f>#REF!</f>
        <v>#REF!</v>
      </c>
      <c r="C343" s="67" t="e">
        <f>#REF!</f>
        <v>#REF!</v>
      </c>
      <c r="D343" s="11" t="e">
        <f t="shared" si="31"/>
        <v>#REF!</v>
      </c>
      <c r="E343" s="11" t="e">
        <f>#REF!</f>
        <v>#REF!</v>
      </c>
      <c r="F343" s="11" t="e">
        <f>#REF!</f>
        <v>#REF!</v>
      </c>
      <c r="G343" s="11" t="e">
        <f>#REF!</f>
        <v>#REF!</v>
      </c>
      <c r="H343" s="69" t="str">
        <f>IFERROR(VLOOKUP($B343,#REF!,6,FALSE),"")</f>
        <v/>
      </c>
      <c r="I343" s="32"/>
      <c r="J343" s="33"/>
      <c r="K343" s="33"/>
      <c r="L343" s="34"/>
      <c r="M343" s="61"/>
      <c r="N343" s="61"/>
      <c r="O343" s="36"/>
      <c r="P343" s="46"/>
      <c r="Q343" s="48" t="e">
        <f t="shared" si="29"/>
        <v>#REF!</v>
      </c>
      <c r="R343" s="63">
        <f t="shared" si="30"/>
        <v>0</v>
      </c>
      <c r="S343" s="48"/>
    </row>
    <row r="344" spans="2:19" ht="14.25" customHeight="1" outlineLevel="1" thickBot="1" x14ac:dyDescent="0.3">
      <c r="B344" s="50"/>
      <c r="C344" s="68"/>
      <c r="D344" s="51"/>
      <c r="E344" s="51"/>
      <c r="F344" s="51"/>
      <c r="G344" s="51"/>
      <c r="H344" s="51"/>
      <c r="I344" s="52"/>
      <c r="J344" s="52"/>
      <c r="K344" s="52"/>
      <c r="L344" s="52"/>
      <c r="M344" s="62"/>
      <c r="N344" s="62"/>
      <c r="O344" s="55"/>
      <c r="P344" s="56"/>
      <c r="S344" s="48"/>
    </row>
  </sheetData>
  <autoFilter ref="B4:R344" xr:uid="{00000000-0009-0000-0000-00000B000000}">
    <filterColumn colId="7" showButton="0"/>
    <filterColumn colId="8" showButton="0"/>
    <filterColumn colId="9" showButton="0"/>
  </autoFilter>
  <mergeCells count="24">
    <mergeCell ref="B260:G260"/>
    <mergeCell ref="B277:G277"/>
    <mergeCell ref="B294:G294"/>
    <mergeCell ref="B311:G311"/>
    <mergeCell ref="B328:G328"/>
    <mergeCell ref="B243:G243"/>
    <mergeCell ref="B56:G56"/>
    <mergeCell ref="B73:G73"/>
    <mergeCell ref="B90:G90"/>
    <mergeCell ref="B107:G107"/>
    <mergeCell ref="B124:G124"/>
    <mergeCell ref="B141:G141"/>
    <mergeCell ref="B158:G158"/>
    <mergeCell ref="B175:G175"/>
    <mergeCell ref="B192:G192"/>
    <mergeCell ref="B209:G209"/>
    <mergeCell ref="B226:G226"/>
    <mergeCell ref="B39:G39"/>
    <mergeCell ref="B1:P1"/>
    <mergeCell ref="B3:P3"/>
    <mergeCell ref="I4:L4"/>
    <mergeCell ref="B5:G5"/>
    <mergeCell ref="B22:G22"/>
    <mergeCell ref="B2:P2"/>
  </mergeCells>
  <conditionalFormatting sqref="P4:P21 P345:P1048576 P1:P2">
    <cfRule type="cellIs" dxfId="5" priority="6" operator="between">
      <formula>1</formula>
      <formula>3</formula>
    </cfRule>
  </conditionalFormatting>
  <conditionalFormatting sqref="P22:P37">
    <cfRule type="cellIs" dxfId="4" priority="5" operator="between">
      <formula>1</formula>
      <formula>3</formula>
    </cfRule>
  </conditionalFormatting>
  <conditionalFormatting sqref="P344">
    <cfRule type="cellIs" dxfId="3" priority="1" operator="between">
      <formula>1</formula>
      <formula>3</formula>
    </cfRule>
  </conditionalFormatting>
  <conditionalFormatting sqref="P38">
    <cfRule type="cellIs" dxfId="2" priority="4" operator="between">
      <formula>1</formula>
      <formula>3</formula>
    </cfRule>
  </conditionalFormatting>
  <conditionalFormatting sqref="P39:P54 P56:P71 P73:P88 P90:P105 P107:P122 P124:P139 P141:P156 P158:P173 P175:P190 P192:P207 P209:P224 P226:P241 P243:P258 P260:P275 P277:P292 P294:P309 P311:P326 P328:P343">
    <cfRule type="cellIs" dxfId="1" priority="3" operator="between">
      <formula>1</formula>
      <formula>3</formula>
    </cfRule>
  </conditionalFormatting>
  <conditionalFormatting sqref="P55 P72 P89 P106 P123 P140 P157 P174 P191 P208 P225 P242 P259 P276 P293 P310 P327">
    <cfRule type="cellIs" dxfId="0" priority="2" operator="between">
      <formula>1</formula>
      <formula>3</formula>
    </cfRule>
  </conditionalFormatting>
  <pageMargins left="0.62992125984251968" right="0.55118110236220474" top="2.6771653543307088" bottom="0.86614173228346458" header="0.51181102362204722" footer="0.43307086614173229"/>
  <pageSetup paperSize="9" scale="70" fitToHeight="0" orientation="portrait" horizontalDpi="200" verticalDpi="200" r:id="rId1"/>
  <headerFooter alignWithMargins="0">
    <oddHeader>&amp;L&amp;G&amp;C
MAGYAR SÍ SZÖVETSÉG
FÉDÉRATION HONGROISE DE SKI
UNGARISCHER SKI VERBAND
1137 Budapest, Radnóti Miklós u. 29.
Telefon: +36 30 982 5252
E-mail: office@skihungary.hu
Web: www.msisz.hu, www.skihungary.hu&amp;R&amp;G</oddHeader>
    <oddFooter>&amp;C&amp;G&amp;R&amp;P/&amp;N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21</vt:i4>
      </vt:variant>
    </vt:vector>
  </HeadingPairs>
  <TitlesOfParts>
    <vt:vector size="33" baseType="lpstr">
      <vt:lpstr>Kategóriák</vt:lpstr>
      <vt:lpstr>Versenyprogram</vt:lpstr>
      <vt:lpstr>Nevezési lista</vt:lpstr>
      <vt:lpstr>Rajtlista</vt:lpstr>
      <vt:lpstr>reader</vt:lpstr>
      <vt:lpstr>Idő</vt:lpstr>
      <vt:lpstr>Lövészet beíró</vt:lpstr>
      <vt:lpstr>Beíró</vt:lpstr>
      <vt:lpstr>Eredmények rsz szerint</vt:lpstr>
      <vt:lpstr>Eredménylista</vt:lpstr>
      <vt:lpstr>Eredménylista (OB)</vt:lpstr>
      <vt:lpstr>Eredmények rsz szerint (üres)</vt:lpstr>
      <vt:lpstr>Beíró!Nyomtatási_cím</vt:lpstr>
      <vt:lpstr>'Eredmények rsz szerint'!Nyomtatási_cím</vt:lpstr>
      <vt:lpstr>'Eredmények rsz szerint (üres)'!Nyomtatási_cím</vt:lpstr>
      <vt:lpstr>Eredménylista!Nyomtatási_cím</vt:lpstr>
      <vt:lpstr>'Eredménylista (OB)'!Nyomtatási_cím</vt:lpstr>
      <vt:lpstr>Idő!Nyomtatási_cím</vt:lpstr>
      <vt:lpstr>Kategóriák!Nyomtatási_cím</vt:lpstr>
      <vt:lpstr>'Lövészet beíró'!Nyomtatási_cím</vt:lpstr>
      <vt:lpstr>'Nevezési lista'!Nyomtatási_cím</vt:lpstr>
      <vt:lpstr>Rajtlista!Nyomtatási_cím</vt:lpstr>
      <vt:lpstr>Versenyprogram!Nyomtatási_cím</vt:lpstr>
      <vt:lpstr>Beíró!Nyomtatási_terület</vt:lpstr>
      <vt:lpstr>'Eredmények rsz szerint'!Nyomtatási_terület</vt:lpstr>
      <vt:lpstr>'Eredmények rsz szerint (üres)'!Nyomtatási_terület</vt:lpstr>
      <vt:lpstr>Eredménylista!Nyomtatási_terület</vt:lpstr>
      <vt:lpstr>'Eredménylista (OB)'!Nyomtatási_terület</vt:lpstr>
      <vt:lpstr>Kategóriák!Nyomtatási_terület</vt:lpstr>
      <vt:lpstr>'Lövészet beíró'!Nyomtatási_terület</vt:lpstr>
      <vt:lpstr>'Nevezési lista'!Nyomtatási_terület</vt:lpstr>
      <vt:lpstr>Rajtlista!Nyomtatási_terület</vt:lpstr>
      <vt:lpstr>Versenyprogram!Nyomtatási_terület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Hegedűs Zsóka</dc:creator>
  <cp:lastModifiedBy>Dely Csaba</cp:lastModifiedBy>
  <cp:lastPrinted>2020-02-12T19:37:08Z</cp:lastPrinted>
  <dcterms:created xsi:type="dcterms:W3CDTF">2010-10-20T08:56:13Z</dcterms:created>
  <dcterms:modified xsi:type="dcterms:W3CDTF">2020-02-18T08:03:01Z</dcterms:modified>
</cp:coreProperties>
</file>